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.COMUNEDIENEGO\Desktop\"/>
    </mc:Choice>
  </mc:AlternateContent>
  <xr:revisionPtr revIDLastSave="0" documentId="8_{7F0F22F8-12BC-44B2-A585-EA2574D2AA17}" xr6:coauthVersionLast="47" xr6:coauthVersionMax="47" xr10:uidLastSave="{00000000-0000-0000-0000-000000000000}"/>
  <bookViews>
    <workbookView xWindow="-120" yWindow="-120" windowWidth="29040" windowHeight="15840" xr2:uid="{CC2F2ED0-2D95-4AE4-A057-ABA0C9EBD513}"/>
  </bookViews>
  <sheets>
    <sheet name="Fatture_20contabilizzate_20al_2" sheetId="2" r:id="rId1"/>
  </sheets>
  <calcPr calcId="191029"/>
</workbook>
</file>

<file path=xl/calcChain.xml><?xml version="1.0" encoding="utf-8"?>
<calcChain xmlns="http://schemas.openxmlformats.org/spreadsheetml/2006/main">
  <c r="C2" i="2" l="1"/>
  <c r="D2" i="2"/>
  <c r="I2" i="2"/>
  <c r="C3" i="2"/>
  <c r="D3" i="2"/>
  <c r="I3" i="2"/>
  <c r="C4" i="2"/>
  <c r="D4" i="2"/>
  <c r="I4" i="2"/>
  <c r="C5" i="2"/>
  <c r="D5" i="2"/>
  <c r="I5" i="2"/>
  <c r="C6" i="2"/>
  <c r="D6" i="2"/>
  <c r="I6" i="2"/>
  <c r="C7" i="2"/>
  <c r="D7" i="2"/>
  <c r="I7" i="2"/>
  <c r="C8" i="2"/>
  <c r="D8" i="2"/>
  <c r="I8" i="2"/>
  <c r="C9" i="2"/>
  <c r="D9" i="2"/>
  <c r="I9" i="2"/>
  <c r="C10" i="2"/>
  <c r="D10" i="2"/>
  <c r="I10" i="2"/>
  <c r="C11" i="2"/>
  <c r="D11" i="2"/>
  <c r="I11" i="2"/>
  <c r="C12" i="2"/>
  <c r="D12" i="2"/>
  <c r="I12" i="2"/>
  <c r="C13" i="2"/>
  <c r="D13" i="2"/>
  <c r="I13" i="2"/>
  <c r="C14" i="2"/>
  <c r="D14" i="2"/>
  <c r="I14" i="2"/>
  <c r="C15" i="2"/>
  <c r="D15" i="2"/>
  <c r="I15" i="2"/>
  <c r="C16" i="2"/>
  <c r="D16" i="2"/>
  <c r="I16" i="2"/>
  <c r="C17" i="2"/>
  <c r="D17" i="2"/>
  <c r="I17" i="2"/>
  <c r="C18" i="2"/>
  <c r="D18" i="2"/>
  <c r="I18" i="2"/>
  <c r="C19" i="2"/>
  <c r="D19" i="2"/>
  <c r="I19" i="2"/>
  <c r="C20" i="2"/>
  <c r="D20" i="2"/>
  <c r="I20" i="2"/>
  <c r="C21" i="2"/>
  <c r="D21" i="2"/>
  <c r="I21" i="2"/>
  <c r="C22" i="2"/>
  <c r="D22" i="2"/>
  <c r="I22" i="2"/>
</calcChain>
</file>

<file path=xl/sharedStrings.xml><?xml version="1.0" encoding="utf-8"?>
<sst xmlns="http://schemas.openxmlformats.org/spreadsheetml/2006/main" count="115" uniqueCount="65">
  <si>
    <t>Tipo documento</t>
  </si>
  <si>
    <t>Data documento</t>
  </si>
  <si>
    <t>Numero documento</t>
  </si>
  <si>
    <t>Identificativo SDI</t>
  </si>
  <si>
    <t>Data registrazione interna</t>
  </si>
  <si>
    <t>Numero registrazione interna</t>
  </si>
  <si>
    <t>Codice beneficiario</t>
  </si>
  <si>
    <t>Ragione sociale</t>
  </si>
  <si>
    <t>Codice fiscale</t>
  </si>
  <si>
    <t>Partita IVA</t>
  </si>
  <si>
    <t>Descrizione fattura</t>
  </si>
  <si>
    <t>Totale fattura</t>
  </si>
  <si>
    <t>Stock del debito</t>
  </si>
  <si>
    <t>Data scadenza</t>
  </si>
  <si>
    <t>Data pagamento</t>
  </si>
  <si>
    <t>Ufficio fatturazione</t>
  </si>
  <si>
    <t>F</t>
  </si>
  <si>
    <t>CESCHI MICHELE</t>
  </si>
  <si>
    <t>IT04413040249</t>
  </si>
  <si>
    <t>Fattura emessa</t>
  </si>
  <si>
    <t>UFCZ8Q</t>
  </si>
  <si>
    <t>LONGHINI STEFANIA</t>
  </si>
  <si>
    <t>IT03463750244</t>
  </si>
  <si>
    <t>Spese organizzazione incontro con Don Maurizio Patricello - iniziative tavolo della legalita - competenze moderatrice incontro</t>
  </si>
  <si>
    <t>N</t>
  </si>
  <si>
    <t>MICHELE MENOZZI</t>
  </si>
  <si>
    <t>IT03607870288</t>
  </si>
  <si>
    <t>ETRA SPA ENERGIA TERRITORIO RISORSE AMBIENTALI</t>
  </si>
  <si>
    <t>IT03278040245</t>
  </si>
  <si>
    <t>SERVIZIO IDRICO FONTANA VIA CHIESA SNC CONTATORE 201000458</t>
  </si>
  <si>
    <t>GUZZO MIRCO</t>
  </si>
  <si>
    <t>IT02971040247</t>
  </si>
  <si>
    <t>Ft Split Payment ex art.17-ter DPR 633/72</t>
  </si>
  <si>
    <t>A2A ENERGIA SPA</t>
  </si>
  <si>
    <t>IT12883420155</t>
  </si>
  <si>
    <t>FORNITURA ENERGIA ELETTRICA periodo: 01.06.2024-30.06.2024 POD IT001E04013098 Contatore 000000000001013446 kWh 0</t>
  </si>
  <si>
    <t>ORTOFLORICOLTURA STEFANI SNC</t>
  </si>
  <si>
    <t>IT02668430222</t>
  </si>
  <si>
    <t>SERVIZIO ELETTRICO NAZIONALE</t>
  </si>
  <si>
    <t>ILLUMINAZIONE PUBBLICA VIA MARCONI, 1 - POD IT001E352487635</t>
  </si>
  <si>
    <t>MARIN GIANCARLO</t>
  </si>
  <si>
    <t>IT00911120244</t>
  </si>
  <si>
    <t>MEDIAVENETO SRL</t>
  </si>
  <si>
    <t>IT03128710245</t>
  </si>
  <si>
    <t>Canone mensile Air 12/10 dal 01/08/2024 al 31/01/2025 Installazione in LocalitaTombal CIG: B23D7AA104</t>
  </si>
  <si>
    <t>SIAE BASSANO DEL GRAPPA 02505</t>
  </si>
  <si>
    <t>IT00987061009</t>
  </si>
  <si>
    <t>TRATTENIMENTI DAL VIVO SENZA BALLO Diritti amministrativi di procedura Bollo Virtuale</t>
  </si>
  <si>
    <t>ESECUZIONI BANDE E CORI FUORI ABBONAMENT Diritti amministrativi di procedura Bollo Virtuale</t>
  </si>
  <si>
    <t>FORNITURA ENERGIA ELETTRICA periodo: 01.09.2023-31.01.2024 POD IT001E35247845 Contatore 001E352478450123 kWh 299</t>
  </si>
  <si>
    <t>VESCOVI ENRICO</t>
  </si>
  <si>
    <t>IT00587840240</t>
  </si>
  <si>
    <t>Storno totale della fattura elettronica n. 1E/2024 per mancato incasso</t>
  </si>
  <si>
    <t>VESCOVI MATTEO</t>
  </si>
  <si>
    <t>IT04586260285</t>
  </si>
  <si>
    <t>Storno totale della fattura elettronica n. 13E/2024 per mancato incasso</t>
  </si>
  <si>
    <t>Iniziativa per la valorizzazione turistica, ambientale e naturalistica dell'area transfrontaliera della "Piana Marcesina"</t>
  </si>
  <si>
    <t>CAMERA DI COMMERCIO INDUSTRIA ED ARTIGIANATO</t>
  </si>
  <si>
    <t>IT00521440248</t>
  </si>
  <si>
    <t>SUE 2023 (pagamento a mezzo giro fondi su conto 319336 CONTO FRUTTIFERO)</t>
  </si>
  <si>
    <t>ENI GAS E LUCE SPA</t>
  </si>
  <si>
    <t>IT12300020158</t>
  </si>
  <si>
    <t>BFF BANK SPA</t>
  </si>
  <si>
    <t>IT07960110158</t>
  </si>
  <si>
    <t>Importi dovuti ai sensi dell art.6 II co., D. Lgs. 231/02 modificato dal D. Lgs. 192/12, come da FAQ della C.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</si>
</sst>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18" fillId="0" borderId="11" xfId="0" applyFont="1" applyBorder="1"/>
    <xf numFmtId="14" fontId="18" fillId="0" borderId="11" xfId="0" applyNumberFormat="1" applyFont="1" applyBorder="1"/>
    <xf numFmtId="4" fontId="18" fillId="0" borderId="11" xfId="0" applyNumberFormat="1" applyFont="1" applyBorder="1"/>
    <xf numFmtId="0" fontId="19" fillId="33" borderId="10" xfId="0" applyFont="1" applyFill="1" applyBorder="1" applyAlignment="1">
      <alignment horizontal="center" vertical="center"/>
    </xf>
    <xf numFmtId="0" fontId="18" fillId="0" borderId="11" xfId="0" applyFont="1" applyBorder="1" applyAlignment="1">
      <alignment vertical="center"/>
    </xf>
    <xf numFmtId="14" fontId="18" fillId="0" borderId="11" xfId="0" applyNumberFormat="1" applyFont="1" applyBorder="1" applyAlignment="1">
      <alignment vertical="center"/>
    </xf>
    <xf numFmtId="0" fontId="18" fillId="0" borderId="0" xfId="0" applyFont="1" applyAlignment="1">
      <alignment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74BF4-3A75-4CDF-BF43-E3933A3FDD43}">
  <dimension ref="A1:P22"/>
  <sheetViews>
    <sheetView showGridLines="0" tabSelected="1" topLeftCell="F1" workbookViewId="0">
      <selection activeCell="C31" sqref="C31"/>
    </sheetView>
  </sheetViews>
  <sheetFormatPr defaultRowHeight="12.75" x14ac:dyDescent="0.2"/>
  <cols>
    <col min="1" max="1" width="12.21875" style="9" bestFit="1" customWidth="1"/>
    <col min="2" max="2" width="12.33203125" style="9" bestFit="1" customWidth="1"/>
    <col min="3" max="3" width="18.109375" style="1" bestFit="1" customWidth="1"/>
    <col min="4" max="4" width="12.88671875" style="1" bestFit="1" customWidth="1"/>
    <col min="5" max="5" width="19.33203125" style="1" bestFit="1" customWidth="1"/>
    <col min="6" max="6" width="21.77734375" style="1" bestFit="1" customWidth="1"/>
    <col min="7" max="7" width="14.6640625" style="1" bestFit="1" customWidth="1"/>
    <col min="8" max="8" width="35.5546875" style="1" bestFit="1" customWidth="1"/>
    <col min="9" max="9" width="12.88671875" style="1" bestFit="1" customWidth="1"/>
    <col min="10" max="10" width="13.44140625" style="1" bestFit="1" customWidth="1"/>
    <col min="11" max="11" width="87.33203125" style="1" bestFit="1" customWidth="1"/>
    <col min="12" max="12" width="10.21875" style="1" bestFit="1" customWidth="1"/>
    <col min="13" max="13" width="12.21875" style="1" bestFit="1" customWidth="1"/>
    <col min="14" max="14" width="11.109375" style="1" bestFit="1" customWidth="1"/>
    <col min="15" max="15" width="12.44140625" style="1" bestFit="1" customWidth="1"/>
    <col min="16" max="16" width="14.21875" style="1" bestFit="1" customWidth="1"/>
    <col min="17" max="16384" width="8.88671875" style="1"/>
  </cols>
  <sheetData>
    <row r="1" spans="1:16" x14ac:dyDescent="0.2">
      <c r="A1" s="6" t="s">
        <v>0</v>
      </c>
      <c r="B1" s="6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">
      <c r="A2" s="7" t="s">
        <v>16</v>
      </c>
      <c r="B2" s="8">
        <v>45518</v>
      </c>
      <c r="C2" s="3" t="str">
        <f>"000/1/2024"</f>
        <v>000/1/2024</v>
      </c>
      <c r="D2" s="3" t="str">
        <f>"12768694373"</f>
        <v>12768694373</v>
      </c>
      <c r="E2" s="4">
        <v>45527</v>
      </c>
      <c r="F2" s="3">
        <v>1089</v>
      </c>
      <c r="G2" s="3">
        <v>4720</v>
      </c>
      <c r="H2" s="3" t="s">
        <v>17</v>
      </c>
      <c r="I2" s="3" t="str">
        <f>"CSCMHL03B03A465D"</f>
        <v>CSCMHL03B03A465D</v>
      </c>
      <c r="J2" s="3" t="s">
        <v>18</v>
      </c>
      <c r="K2" s="3" t="s">
        <v>19</v>
      </c>
      <c r="L2" s="5">
        <v>6039</v>
      </c>
      <c r="M2" s="5">
        <v>4950</v>
      </c>
      <c r="N2" s="4">
        <v>45548</v>
      </c>
      <c r="O2" s="4">
        <v>45583</v>
      </c>
      <c r="P2" s="3" t="s">
        <v>20</v>
      </c>
    </row>
    <row r="3" spans="1:16" x14ac:dyDescent="0.2">
      <c r="A3" s="7" t="s">
        <v>16</v>
      </c>
      <c r="B3" s="8">
        <v>45518</v>
      </c>
      <c r="C3" s="3" t="str">
        <f>"14"</f>
        <v>14</v>
      </c>
      <c r="D3" s="3" t="str">
        <f>"12769214463"</f>
        <v>12769214463</v>
      </c>
      <c r="E3" s="4">
        <v>45527</v>
      </c>
      <c r="F3" s="3">
        <v>1088</v>
      </c>
      <c r="G3" s="3">
        <v>4730</v>
      </c>
      <c r="H3" s="3" t="s">
        <v>21</v>
      </c>
      <c r="I3" s="3" t="str">
        <f>"LNGSFN66P42A465H"</f>
        <v>LNGSFN66P42A465H</v>
      </c>
      <c r="J3" s="3" t="s">
        <v>22</v>
      </c>
      <c r="K3" s="3" t="s">
        <v>23</v>
      </c>
      <c r="L3" s="3">
        <v>262.08</v>
      </c>
      <c r="M3" s="3">
        <v>262.08</v>
      </c>
      <c r="N3" s="4">
        <v>45548</v>
      </c>
      <c r="O3" s="4">
        <v>45579</v>
      </c>
      <c r="P3" s="3" t="s">
        <v>20</v>
      </c>
    </row>
    <row r="4" spans="1:16" x14ac:dyDescent="0.2">
      <c r="A4" s="7" t="s">
        <v>24</v>
      </c>
      <c r="B4" s="8">
        <v>45512</v>
      </c>
      <c r="C4" s="3" t="str">
        <f>"4"</f>
        <v>4</v>
      </c>
      <c r="D4" s="3" t="str">
        <f>"12725682814"</f>
        <v>12725682814</v>
      </c>
      <c r="E4" s="4">
        <v>45513</v>
      </c>
      <c r="F4" s="3">
        <v>1062</v>
      </c>
      <c r="G4" s="3">
        <v>1923</v>
      </c>
      <c r="H4" s="3" t="s">
        <v>25</v>
      </c>
      <c r="I4" s="3" t="str">
        <f>"MNZMHL67H01G224Z"</f>
        <v>MNZMHL67H01G224Z</v>
      </c>
      <c r="J4" s="3" t="s">
        <v>26</v>
      </c>
      <c r="K4" s="3"/>
      <c r="L4" s="5">
        <v>-10400</v>
      </c>
      <c r="M4" s="5">
        <v>-10400</v>
      </c>
      <c r="N4" s="4">
        <v>45542</v>
      </c>
      <c r="O4" s="4">
        <v>45572</v>
      </c>
      <c r="P4" s="3" t="s">
        <v>20</v>
      </c>
    </row>
    <row r="5" spans="1:16" x14ac:dyDescent="0.2">
      <c r="A5" s="7" t="s">
        <v>16</v>
      </c>
      <c r="B5" s="8">
        <v>45511</v>
      </c>
      <c r="C5" s="3" t="str">
        <f>"27"</f>
        <v>27</v>
      </c>
      <c r="D5" s="3" t="str">
        <f>"12716022824"</f>
        <v>12716022824</v>
      </c>
      <c r="E5" s="4">
        <v>45513</v>
      </c>
      <c r="F5" s="3">
        <v>1063</v>
      </c>
      <c r="G5" s="3">
        <v>1923</v>
      </c>
      <c r="H5" s="3" t="s">
        <v>25</v>
      </c>
      <c r="I5" s="3" t="str">
        <f>"MNZMHL67H01G224Z"</f>
        <v>MNZMHL67H01G224Z</v>
      </c>
      <c r="J5" s="3" t="s">
        <v>26</v>
      </c>
      <c r="K5" s="3"/>
      <c r="L5" s="5">
        <v>10400</v>
      </c>
      <c r="M5" s="5">
        <v>10400</v>
      </c>
      <c r="N5" s="4">
        <v>45541</v>
      </c>
      <c r="O5" s="4">
        <v>45572</v>
      </c>
      <c r="P5" s="3" t="s">
        <v>20</v>
      </c>
    </row>
    <row r="6" spans="1:16" x14ac:dyDescent="0.2">
      <c r="A6" s="7" t="s">
        <v>24</v>
      </c>
      <c r="B6" s="8">
        <v>45506</v>
      </c>
      <c r="C6" s="3" t="str">
        <f>"050020240005005869"</f>
        <v>050020240005005869</v>
      </c>
      <c r="D6" s="3" t="str">
        <f>"12705634994"</f>
        <v>12705634994</v>
      </c>
      <c r="E6" s="4">
        <v>45602</v>
      </c>
      <c r="F6" s="3">
        <v>1526</v>
      </c>
      <c r="G6" s="3">
        <v>1828</v>
      </c>
      <c r="H6" s="3" t="s">
        <v>27</v>
      </c>
      <c r="I6" s="3" t="str">
        <f>"03278040245"</f>
        <v>03278040245</v>
      </c>
      <c r="J6" s="3" t="s">
        <v>28</v>
      </c>
      <c r="K6" s="3" t="s">
        <v>29</v>
      </c>
      <c r="L6" s="3">
        <v>-118.4</v>
      </c>
      <c r="M6" s="3">
        <v>-117.51</v>
      </c>
      <c r="N6" s="4">
        <v>45540</v>
      </c>
      <c r="O6" s="4">
        <v>45604</v>
      </c>
      <c r="P6" s="3" t="s">
        <v>20</v>
      </c>
    </row>
    <row r="7" spans="1:16" x14ac:dyDescent="0.2">
      <c r="A7" s="7" t="s">
        <v>16</v>
      </c>
      <c r="B7" s="8">
        <v>45505</v>
      </c>
      <c r="C7" s="3" t="str">
        <f>"11/1"</f>
        <v>11/1</v>
      </c>
      <c r="D7" s="3" t="str">
        <f>"12725298956"</f>
        <v>12725298956</v>
      </c>
      <c r="E7" s="4">
        <v>45513</v>
      </c>
      <c r="F7" s="3">
        <v>1065</v>
      </c>
      <c r="G7" s="3">
        <v>1640</v>
      </c>
      <c r="H7" s="3" t="s">
        <v>30</v>
      </c>
      <c r="I7" s="3" t="str">
        <f>"GZZMRC77E30E970Z"</f>
        <v>GZZMRC77E30E970Z</v>
      </c>
      <c r="J7" s="3" t="s">
        <v>31</v>
      </c>
      <c r="K7" s="3" t="s">
        <v>32</v>
      </c>
      <c r="L7" s="5">
        <v>1383.48</v>
      </c>
      <c r="M7" s="5">
        <v>1134</v>
      </c>
      <c r="N7" s="4">
        <v>45542</v>
      </c>
      <c r="O7" s="4">
        <v>45588</v>
      </c>
      <c r="P7" s="3" t="s">
        <v>20</v>
      </c>
    </row>
    <row r="8" spans="1:16" x14ac:dyDescent="0.2">
      <c r="A8" s="7" t="s">
        <v>24</v>
      </c>
      <c r="B8" s="8">
        <v>45496</v>
      </c>
      <c r="C8" s="3" t="str">
        <f>"824500214019"</f>
        <v>824500214019</v>
      </c>
      <c r="D8" s="3" t="str">
        <f>"12622430215"</f>
        <v>12622430215</v>
      </c>
      <c r="E8" s="4">
        <v>45621</v>
      </c>
      <c r="F8" s="3">
        <v>1668</v>
      </c>
      <c r="G8" s="3">
        <v>3935</v>
      </c>
      <c r="H8" s="3" t="s">
        <v>33</v>
      </c>
      <c r="I8" s="3" t="str">
        <f>" "</f>
        <v xml:space="preserve"> </v>
      </c>
      <c r="J8" s="3" t="s">
        <v>34</v>
      </c>
      <c r="K8" s="3" t="s">
        <v>35</v>
      </c>
      <c r="L8" s="3">
        <v>-281.22000000000003</v>
      </c>
      <c r="M8" s="3">
        <v>-281.22000000000003</v>
      </c>
      <c r="N8" s="4">
        <v>45527</v>
      </c>
      <c r="O8" s="4">
        <v>45621</v>
      </c>
      <c r="P8" s="3" t="s">
        <v>20</v>
      </c>
    </row>
    <row r="9" spans="1:16" x14ac:dyDescent="0.2">
      <c r="A9" s="7" t="s">
        <v>16</v>
      </c>
      <c r="B9" s="8">
        <v>45492</v>
      </c>
      <c r="C9" s="3" t="str">
        <f>"1/2/22"</f>
        <v>1/2/22</v>
      </c>
      <c r="D9" s="3" t="str">
        <f>"12592248004"</f>
        <v>12592248004</v>
      </c>
      <c r="E9" s="4">
        <v>45530</v>
      </c>
      <c r="F9" s="3">
        <v>1178</v>
      </c>
      <c r="G9" s="3">
        <v>4599</v>
      </c>
      <c r="H9" s="3" t="s">
        <v>36</v>
      </c>
      <c r="I9" s="3" t="str">
        <f>"02668430222"</f>
        <v>02668430222</v>
      </c>
      <c r="J9" s="3" t="s">
        <v>37</v>
      </c>
      <c r="K9" s="3"/>
      <c r="L9" s="3">
        <v>824.93</v>
      </c>
      <c r="M9" s="3">
        <v>759.75</v>
      </c>
      <c r="N9" s="4">
        <v>45522</v>
      </c>
      <c r="O9" s="4">
        <v>45581</v>
      </c>
      <c r="P9" s="3" t="s">
        <v>20</v>
      </c>
    </row>
    <row r="10" spans="1:16" x14ac:dyDescent="0.2">
      <c r="A10" s="7" t="s">
        <v>16</v>
      </c>
      <c r="B10" s="8">
        <v>45484</v>
      </c>
      <c r="C10" s="3" t="str">
        <f>"242154500854532"</f>
        <v>242154500854532</v>
      </c>
      <c r="D10" s="3" t="str">
        <f>"12529729321"</f>
        <v>12529729321</v>
      </c>
      <c r="E10" s="4">
        <v>45484</v>
      </c>
      <c r="F10" s="3">
        <v>994</v>
      </c>
      <c r="G10" s="3">
        <v>88</v>
      </c>
      <c r="H10" s="3" t="s">
        <v>38</v>
      </c>
      <c r="I10" s="3" t="str">
        <f>"09633951000"</f>
        <v>09633951000</v>
      </c>
      <c r="J10" s="3"/>
      <c r="K10" s="3" t="s">
        <v>39</v>
      </c>
      <c r="L10" s="3">
        <v>42.3</v>
      </c>
      <c r="M10" s="3">
        <v>38.450000000000003</v>
      </c>
      <c r="N10" s="4">
        <v>45514</v>
      </c>
      <c r="O10" s="4">
        <v>45642</v>
      </c>
      <c r="P10" s="3" t="s">
        <v>20</v>
      </c>
    </row>
    <row r="11" spans="1:16" x14ac:dyDescent="0.2">
      <c r="A11" s="7" t="s">
        <v>16</v>
      </c>
      <c r="B11" s="8">
        <v>45484</v>
      </c>
      <c r="C11" s="3" t="str">
        <f>"126"</f>
        <v>126</v>
      </c>
      <c r="D11" s="3" t="str">
        <f>"12527272119"</f>
        <v>12527272119</v>
      </c>
      <c r="E11" s="4">
        <v>45530</v>
      </c>
      <c r="F11" s="3">
        <v>1179</v>
      </c>
      <c r="G11" s="3">
        <v>2294</v>
      </c>
      <c r="H11" s="3" t="s">
        <v>40</v>
      </c>
      <c r="I11" s="3" t="str">
        <f>"MRNGCR67S04A703U"</f>
        <v>MRNGCR67S04A703U</v>
      </c>
      <c r="J11" s="3" t="s">
        <v>41</v>
      </c>
      <c r="K11" s="3"/>
      <c r="L11" s="3">
        <v>415.41</v>
      </c>
      <c r="M11" s="3">
        <v>340.5</v>
      </c>
      <c r="N11" s="4">
        <v>45514</v>
      </c>
      <c r="O11" s="4">
        <v>45575</v>
      </c>
      <c r="P11" s="3" t="s">
        <v>20</v>
      </c>
    </row>
    <row r="12" spans="1:16" x14ac:dyDescent="0.2">
      <c r="A12" s="7" t="s">
        <v>16</v>
      </c>
      <c r="B12" s="8">
        <v>45474</v>
      </c>
      <c r="C12" s="3" t="str">
        <f>"4086/2024"</f>
        <v>4086/2024</v>
      </c>
      <c r="D12" s="3" t="str">
        <f>"12488648242"</f>
        <v>12488648242</v>
      </c>
      <c r="E12" s="4">
        <v>45482</v>
      </c>
      <c r="F12" s="3">
        <v>984</v>
      </c>
      <c r="G12" s="3">
        <v>3171</v>
      </c>
      <c r="H12" s="3" t="s">
        <v>42</v>
      </c>
      <c r="I12" s="3" t="str">
        <f>"03128710245"</f>
        <v>03128710245</v>
      </c>
      <c r="J12" s="3" t="s">
        <v>43</v>
      </c>
      <c r="K12" s="3" t="s">
        <v>44</v>
      </c>
      <c r="L12" s="3">
        <v>854</v>
      </c>
      <c r="M12" s="3">
        <v>500</v>
      </c>
      <c r="N12" s="4">
        <v>45508</v>
      </c>
      <c r="O12" s="4">
        <v>45604</v>
      </c>
      <c r="P12" s="3" t="s">
        <v>20</v>
      </c>
    </row>
    <row r="13" spans="1:16" x14ac:dyDescent="0.2">
      <c r="A13" s="7" t="s">
        <v>24</v>
      </c>
      <c r="B13" s="8">
        <v>45471</v>
      </c>
      <c r="C13" s="3" t="str">
        <f>"1524000409"</f>
        <v>1524000409</v>
      </c>
      <c r="D13" s="3" t="str">
        <f>"12435429228"</f>
        <v>12435429228</v>
      </c>
      <c r="E13" s="4">
        <v>45472</v>
      </c>
      <c r="F13" s="3">
        <v>876</v>
      </c>
      <c r="G13" s="3">
        <v>2917</v>
      </c>
      <c r="H13" s="3" t="s">
        <v>45</v>
      </c>
      <c r="I13" s="3" t="str">
        <f>"01336610587"</f>
        <v>01336610587</v>
      </c>
      <c r="J13" s="3" t="s">
        <v>46</v>
      </c>
      <c r="K13" s="3" t="s">
        <v>47</v>
      </c>
      <c r="L13" s="3">
        <v>-128.69999999999999</v>
      </c>
      <c r="M13" s="3">
        <v>-128.69999999999999</v>
      </c>
      <c r="N13" s="4">
        <v>45501</v>
      </c>
      <c r="O13" s="4">
        <v>45657</v>
      </c>
      <c r="P13" s="3" t="s">
        <v>20</v>
      </c>
    </row>
    <row r="14" spans="1:16" x14ac:dyDescent="0.2">
      <c r="A14" s="7" t="s">
        <v>24</v>
      </c>
      <c r="B14" s="8">
        <v>45471</v>
      </c>
      <c r="C14" s="3" t="str">
        <f>"1524000410"</f>
        <v>1524000410</v>
      </c>
      <c r="D14" s="3" t="str">
        <f>"12435429307"</f>
        <v>12435429307</v>
      </c>
      <c r="E14" s="4">
        <v>45472</v>
      </c>
      <c r="F14" s="3">
        <v>875</v>
      </c>
      <c r="G14" s="3">
        <v>2917</v>
      </c>
      <c r="H14" s="3" t="s">
        <v>45</v>
      </c>
      <c r="I14" s="3" t="str">
        <f>"01336610587"</f>
        <v>01336610587</v>
      </c>
      <c r="J14" s="3" t="s">
        <v>46</v>
      </c>
      <c r="K14" s="3" t="s">
        <v>48</v>
      </c>
      <c r="L14" s="3">
        <v>-128.69999999999999</v>
      </c>
      <c r="M14" s="3">
        <v>-128.69999999999999</v>
      </c>
      <c r="N14" s="4">
        <v>45501</v>
      </c>
      <c r="O14" s="4">
        <v>45657</v>
      </c>
      <c r="P14" s="3" t="s">
        <v>20</v>
      </c>
    </row>
    <row r="15" spans="1:16" x14ac:dyDescent="0.2">
      <c r="A15" s="7" t="s">
        <v>24</v>
      </c>
      <c r="B15" s="8">
        <v>45428</v>
      </c>
      <c r="C15" s="3" t="str">
        <f>"824500117539"</f>
        <v>824500117539</v>
      </c>
      <c r="D15" s="3" t="str">
        <f>"12148662432"</f>
        <v>12148662432</v>
      </c>
      <c r="E15" s="4">
        <v>45439</v>
      </c>
      <c r="F15" s="3">
        <v>728</v>
      </c>
      <c r="G15" s="3">
        <v>3935</v>
      </c>
      <c r="H15" s="3" t="s">
        <v>33</v>
      </c>
      <c r="I15" s="3" t="str">
        <f>" "</f>
        <v xml:space="preserve"> </v>
      </c>
      <c r="J15" s="3" t="s">
        <v>34</v>
      </c>
      <c r="K15" s="3" t="s">
        <v>49</v>
      </c>
      <c r="L15" s="3">
        <v>-16.41</v>
      </c>
      <c r="M15" s="3">
        <v>-13.45</v>
      </c>
      <c r="N15" s="4">
        <v>45459</v>
      </c>
      <c r="O15" s="3"/>
      <c r="P15" s="3" t="s">
        <v>20</v>
      </c>
    </row>
    <row r="16" spans="1:16" x14ac:dyDescent="0.2">
      <c r="A16" s="7" t="s">
        <v>24</v>
      </c>
      <c r="B16" s="8">
        <v>45427</v>
      </c>
      <c r="C16" s="3" t="str">
        <f>"5E/2024"</f>
        <v>5E/2024</v>
      </c>
      <c r="D16" s="3" t="str">
        <f>"12131956184"</f>
        <v>12131956184</v>
      </c>
      <c r="E16" s="4">
        <v>45435</v>
      </c>
      <c r="F16" s="3">
        <v>722</v>
      </c>
      <c r="G16" s="3">
        <v>1778</v>
      </c>
      <c r="H16" s="3" t="s">
        <v>50</v>
      </c>
      <c r="I16" s="3" t="str">
        <f>"VSCNRC48R25A465U"</f>
        <v>VSCNRC48R25A465U</v>
      </c>
      <c r="J16" s="3" t="s">
        <v>51</v>
      </c>
      <c r="K16" s="3" t="s">
        <v>52</v>
      </c>
      <c r="L16" s="5">
        <v>-21569.599999999999</v>
      </c>
      <c r="M16" s="5">
        <v>-18169.599999999999</v>
      </c>
      <c r="N16" s="4">
        <v>45458</v>
      </c>
      <c r="O16" s="4">
        <v>45610</v>
      </c>
      <c r="P16" s="3" t="s">
        <v>20</v>
      </c>
    </row>
    <row r="17" spans="1:16" x14ac:dyDescent="0.2">
      <c r="A17" s="7" t="s">
        <v>24</v>
      </c>
      <c r="B17" s="8">
        <v>45427</v>
      </c>
      <c r="C17" s="3" t="str">
        <f>"17E/2024"</f>
        <v>17E/2024</v>
      </c>
      <c r="D17" s="3" t="str">
        <f>"12131866289"</f>
        <v>12131866289</v>
      </c>
      <c r="E17" s="4">
        <v>45430</v>
      </c>
      <c r="F17" s="3">
        <v>715</v>
      </c>
      <c r="G17" s="3">
        <v>3248</v>
      </c>
      <c r="H17" s="3" t="s">
        <v>53</v>
      </c>
      <c r="I17" s="3" t="str">
        <f>"VSCMTT76R18A465B"</f>
        <v>VSCMTT76R18A465B</v>
      </c>
      <c r="J17" s="3" t="s">
        <v>54</v>
      </c>
      <c r="K17" s="3" t="s">
        <v>55</v>
      </c>
      <c r="L17" s="5">
        <v>-17552.080000000002</v>
      </c>
      <c r="M17" s="5">
        <v>-17552.080000000002</v>
      </c>
      <c r="N17" s="4">
        <v>45458</v>
      </c>
      <c r="O17" s="4">
        <v>45610</v>
      </c>
      <c r="P17" s="3" t="s">
        <v>20</v>
      </c>
    </row>
    <row r="18" spans="1:16" x14ac:dyDescent="0.2">
      <c r="A18" s="7" t="s">
        <v>16</v>
      </c>
      <c r="B18" s="8">
        <v>45345</v>
      </c>
      <c r="C18" s="3" t="str">
        <f>"1E/2024"</f>
        <v>1E/2024</v>
      </c>
      <c r="D18" s="3" t="str">
        <f>"11584889125"</f>
        <v>11584889125</v>
      </c>
      <c r="E18" s="4">
        <v>45435</v>
      </c>
      <c r="F18" s="3">
        <v>721</v>
      </c>
      <c r="G18" s="3">
        <v>1778</v>
      </c>
      <c r="H18" s="3" t="s">
        <v>50</v>
      </c>
      <c r="I18" s="3" t="str">
        <f>"VSCNRC48R25A465U"</f>
        <v>VSCNRC48R25A465U</v>
      </c>
      <c r="J18" s="3" t="s">
        <v>51</v>
      </c>
      <c r="K18" s="3" t="s">
        <v>56</v>
      </c>
      <c r="L18" s="5">
        <v>21569.599999999999</v>
      </c>
      <c r="M18" s="5">
        <v>18169.599999999999</v>
      </c>
      <c r="N18" s="4">
        <v>45380</v>
      </c>
      <c r="O18" s="4">
        <v>45610</v>
      </c>
      <c r="P18" s="3" t="s">
        <v>20</v>
      </c>
    </row>
    <row r="19" spans="1:16" x14ac:dyDescent="0.2">
      <c r="A19" s="7" t="s">
        <v>16</v>
      </c>
      <c r="B19" s="8">
        <v>45345</v>
      </c>
      <c r="C19" s="3" t="str">
        <f>"13E/2024"</f>
        <v>13E/2024</v>
      </c>
      <c r="D19" s="3" t="str">
        <f>"11573580624"</f>
        <v>11573580624</v>
      </c>
      <c r="E19" s="4">
        <v>45435</v>
      </c>
      <c r="F19" s="3">
        <v>720</v>
      </c>
      <c r="G19" s="3">
        <v>3248</v>
      </c>
      <c r="H19" s="3" t="s">
        <v>53</v>
      </c>
      <c r="I19" s="3" t="str">
        <f>"VSCMTT76R18A465B"</f>
        <v>VSCMTT76R18A465B</v>
      </c>
      <c r="J19" s="3" t="s">
        <v>54</v>
      </c>
      <c r="K19" s="3" t="s">
        <v>56</v>
      </c>
      <c r="L19" s="5">
        <v>17552.080000000002</v>
      </c>
      <c r="M19" s="5">
        <v>17552.080000000002</v>
      </c>
      <c r="N19" s="4">
        <v>45379</v>
      </c>
      <c r="O19" s="4">
        <v>45610</v>
      </c>
      <c r="P19" s="3" t="s">
        <v>20</v>
      </c>
    </row>
    <row r="20" spans="1:16" x14ac:dyDescent="0.2">
      <c r="A20" s="7" t="s">
        <v>16</v>
      </c>
      <c r="B20" s="8">
        <v>45258</v>
      </c>
      <c r="C20" s="3" t="str">
        <f>"2023/FFSP-37"</f>
        <v>2023/FFSP-37</v>
      </c>
      <c r="D20" s="3" t="str">
        <f>"10959925304"</f>
        <v>10959925304</v>
      </c>
      <c r="E20" s="4">
        <v>45360</v>
      </c>
      <c r="F20" s="3">
        <v>316</v>
      </c>
      <c r="G20" s="3">
        <v>2819</v>
      </c>
      <c r="H20" s="3" t="s">
        <v>57</v>
      </c>
      <c r="I20" s="3" t="str">
        <f>"80000330243"</f>
        <v>80000330243</v>
      </c>
      <c r="J20" s="3" t="s">
        <v>58</v>
      </c>
      <c r="K20" s="3" t="s">
        <v>59</v>
      </c>
      <c r="L20" s="3">
        <v>610</v>
      </c>
      <c r="M20" s="3">
        <v>500</v>
      </c>
      <c r="N20" s="4">
        <v>45288</v>
      </c>
      <c r="O20" s="3"/>
      <c r="P20" s="3" t="s">
        <v>20</v>
      </c>
    </row>
    <row r="21" spans="1:16" x14ac:dyDescent="0.2">
      <c r="A21" s="7" t="s">
        <v>24</v>
      </c>
      <c r="B21" s="8">
        <v>45254</v>
      </c>
      <c r="C21" s="3" t="str">
        <f>"N236011994"</f>
        <v>N236011994</v>
      </c>
      <c r="D21" s="3" t="str">
        <f>"10947840255"</f>
        <v>10947840255</v>
      </c>
      <c r="E21" s="4">
        <v>45259</v>
      </c>
      <c r="F21" s="3">
        <v>1342</v>
      </c>
      <c r="G21" s="3">
        <v>3421</v>
      </c>
      <c r="H21" s="3" t="s">
        <v>60</v>
      </c>
      <c r="I21" s="3" t="str">
        <f>"12300020158"</f>
        <v>12300020158</v>
      </c>
      <c r="J21" s="3" t="s">
        <v>61</v>
      </c>
      <c r="K21" s="3"/>
      <c r="L21" s="3">
        <v>-180.51</v>
      </c>
      <c r="M21" s="3">
        <v>-181.89</v>
      </c>
      <c r="N21" s="4">
        <v>45286</v>
      </c>
      <c r="O21" s="3"/>
      <c r="P21" s="3" t="s">
        <v>20</v>
      </c>
    </row>
    <row r="22" spans="1:16" x14ac:dyDescent="0.2">
      <c r="A22" s="7" t="s">
        <v>16</v>
      </c>
      <c r="B22" s="8">
        <v>45037</v>
      </c>
      <c r="C22" s="3" t="str">
        <f>"90007659"</f>
        <v>90007659</v>
      </c>
      <c r="D22" s="3" t="str">
        <f>"11191481895"</f>
        <v>11191481895</v>
      </c>
      <c r="E22" s="4">
        <v>45673</v>
      </c>
      <c r="F22" s="3">
        <v>37</v>
      </c>
      <c r="G22" s="3">
        <v>4772</v>
      </c>
      <c r="H22" s="3" t="s">
        <v>62</v>
      </c>
      <c r="I22" s="3" t="str">
        <f>" "</f>
        <v xml:space="preserve"> </v>
      </c>
      <c r="J22" s="3" t="s">
        <v>63</v>
      </c>
      <c r="K22" s="3" t="s">
        <v>64</v>
      </c>
      <c r="L22" s="3">
        <v>440</v>
      </c>
      <c r="M22" s="3">
        <v>440</v>
      </c>
      <c r="N22" s="4">
        <v>45319</v>
      </c>
      <c r="O22" s="3"/>
      <c r="P22" s="3" t="s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Fatture_20contabilizzate_20al_2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2025-01-23T08:22:54Z</dcterms:created>
  <dcterms:modified xsi:type="dcterms:W3CDTF">2025-01-23T08:22:54Z</dcterms:modified>
</cp:coreProperties>
</file>