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" windowWidth="11340" windowHeight="6540" tabRatio="766" activeTab="1"/>
  </bookViews>
  <sheets>
    <sheet name="COSTITUZIONE" sheetId="1" r:id="rId1"/>
    <sheet name="UTILIZZO" sheetId="2" r:id="rId2"/>
    <sheet name="COMPARTO" sheetId="3" r:id="rId3"/>
    <sheet name="PROGRESSIONI " sheetId="4" r:id="rId4"/>
  </sheets>
  <definedNames/>
  <calcPr fullCalcOnLoad="1"/>
</workbook>
</file>

<file path=xl/sharedStrings.xml><?xml version="1.0" encoding="utf-8"?>
<sst xmlns="http://schemas.openxmlformats.org/spreadsheetml/2006/main" count="272" uniqueCount="171">
  <si>
    <t>TOTALE</t>
  </si>
  <si>
    <t>CCNL 1/4/99 art.15, c.1 lett.e</t>
  </si>
  <si>
    <t>CCNL 1/4/99 art.15, c.1 lett.k</t>
  </si>
  <si>
    <t>CCNL 1/4/99 art.15, c.1 lett.m</t>
  </si>
  <si>
    <t xml:space="preserve">CCNL 1/4/99 art.15, comma 2  </t>
  </si>
  <si>
    <t>CCNL 5/10/01 art.4, comma 3</t>
  </si>
  <si>
    <t>CCNL 14/09/00 art. 54</t>
  </si>
  <si>
    <t>Nuovi servizi o riorganizzazione</t>
  </si>
  <si>
    <t>0,62% Monte Salari 2001</t>
  </si>
  <si>
    <t>0,50% Monte Salari 2001</t>
  </si>
  <si>
    <t>Messi notificatori</t>
  </si>
  <si>
    <t>TOTALE GENERALE</t>
  </si>
  <si>
    <t>CCNL 09/05/06 art. 4. comma 1</t>
  </si>
  <si>
    <t>0,50% Monte Salari 2003</t>
  </si>
  <si>
    <t>Tempo Pieno - Part-time</t>
  </si>
  <si>
    <t>CCNL 11/04/08 art. 8 comma 2</t>
  </si>
  <si>
    <t>0,60% Monte Salari 2005</t>
  </si>
  <si>
    <t>CCNL 11/04/08 art. 8 comma 3</t>
  </si>
  <si>
    <t>CCNL 22/01/2004 art. 31 c. 2</t>
  </si>
  <si>
    <t>Risorse stabili al 22/01/2004</t>
  </si>
  <si>
    <t>CCNL 22/01/2004 art. 32 c. 1</t>
  </si>
  <si>
    <t>CCNL 22/01/2004 art. 32 c. 2</t>
  </si>
  <si>
    <t>CCNL 1/4/99 art.15, comma 5</t>
  </si>
  <si>
    <t>Fino allo 0,9% Monte salari 2005</t>
  </si>
  <si>
    <t>Assegni anzianità e ad personam cessati</t>
  </si>
  <si>
    <t>0,20% Monte Salari 2001</t>
  </si>
  <si>
    <t>CCNL 09/05/06 art. 4 comma 2</t>
  </si>
  <si>
    <t>Fino allo 0,7% Monte salari 2003</t>
  </si>
  <si>
    <t>Risparmi straordinario anno in corso</t>
  </si>
  <si>
    <t xml:space="preserve">Integrazione Lettera k - Ici </t>
  </si>
  <si>
    <t>Specifiche dispos. Legge - Altre</t>
  </si>
  <si>
    <t>Sponsorizzazioni 
 Convenzioni
 Contributi utenza</t>
  </si>
  <si>
    <t>CCNL 5/10/01 art.4, comma 4
in modifica art. 15 c. 1 lett.  d
L. 449/97</t>
  </si>
  <si>
    <t>Altre risorse</t>
  </si>
  <si>
    <t>Specifiche dispos. Legge - Progett.</t>
  </si>
  <si>
    <t>Integrazioni per incremento dotazione organica Art. 15 c. 5</t>
  </si>
  <si>
    <t>CCNL 31/07/09 art. 4 comma 2</t>
  </si>
  <si>
    <t>1,2% Monte Salari 97</t>
  </si>
  <si>
    <t>Fino allo 1,5% Monte salari 2007</t>
  </si>
  <si>
    <t>RISORSE STABILI
(articolo 31, comma 2 del CCNL 2002/2005)</t>
  </si>
  <si>
    <t>Riduzione 3% straordinario 1999</t>
  </si>
  <si>
    <t>CCNL 01//04/1999 art. 14</t>
  </si>
  <si>
    <t xml:space="preserve">CCNL 22/01/2004 art. 32 c. 7 </t>
  </si>
  <si>
    <t xml:space="preserve">unico importo consolidato </t>
  </si>
  <si>
    <r>
      <t>lett.a)</t>
    </r>
    <r>
      <rPr>
        <sz val="8"/>
        <rFont val="Arial"/>
        <family val="2"/>
      </rPr>
      <t xml:space="preserve"> risorse ex art. 31 comma 2 consolidato 1998     € 31.614,35 -</t>
    </r>
  </si>
  <si>
    <t>detrazione decurtazione fondo anno 2009 per nuovi conferimenti di incarico di</t>
  </si>
  <si>
    <t>posizioni organizzative € 4.612,00 -</t>
  </si>
  <si>
    <t xml:space="preserve"> integrazione fondo per la quota salario accessorio relativo alla riduzione</t>
  </si>
  <si>
    <t>numerica di n. 1 responsabile di area € 2.956,00</t>
  </si>
  <si>
    <r>
      <t>lett.b)</t>
    </r>
    <r>
      <rPr>
        <sz val="8"/>
        <rFont val="Arial"/>
        <family val="2"/>
      </rPr>
      <t xml:space="preserve"> risorse aggiuntive destinate nell'anno 1998 al trattamento economico</t>
    </r>
  </si>
  <si>
    <t>accessorio</t>
  </si>
  <si>
    <r>
      <t>lett. c)</t>
    </r>
    <r>
      <rPr>
        <sz val="8"/>
        <rFont val="Arial"/>
        <family val="2"/>
      </rPr>
      <t xml:space="preserve"> risparmi di gestione destinati nell'anno 1998 al trattamento economico</t>
    </r>
  </si>
  <si>
    <t>art.15 c 1 CCNL 1/4/99</t>
  </si>
  <si>
    <r>
      <t xml:space="preserve">lett. f) </t>
    </r>
    <r>
      <rPr>
        <sz val="8"/>
        <rFont val="Arial"/>
        <family val="2"/>
      </rPr>
      <t>risparmi disciplina ex art.2 comma 3 D.Lgs. 29/1993</t>
    </r>
  </si>
  <si>
    <r>
      <t>lett. g)</t>
    </r>
    <r>
      <rPr>
        <sz val="8"/>
        <rFont val="Arial"/>
        <family val="2"/>
      </rPr>
      <t xml:space="preserve"> risorse destinate per l'anno 1998 al finanziamento dell'istituto del L.E.D.</t>
    </r>
  </si>
  <si>
    <r>
      <t>lett.h)</t>
    </r>
    <r>
      <rPr>
        <sz val="8"/>
        <rFont val="Arial"/>
        <family val="2"/>
      </rPr>
      <t xml:space="preserve"> risorse destinate al finanziamento dell'indennità di direzione e di staff </t>
    </r>
  </si>
  <si>
    <t>per il personale ex VIII Q.F.</t>
  </si>
  <si>
    <r>
      <t>lett. i)</t>
    </r>
    <r>
      <rPr>
        <sz val="8"/>
        <rFont val="Arial"/>
        <family val="2"/>
      </rPr>
      <t xml:space="preserve"> minori oneri derivanti da riduzione di posti di organico del personale con</t>
    </r>
  </si>
  <si>
    <t>qualifica dirigenziale</t>
  </si>
  <si>
    <r>
      <t xml:space="preserve">lett. J) </t>
    </r>
    <r>
      <rPr>
        <sz val="8"/>
        <rFont val="Arial"/>
        <family val="2"/>
      </rPr>
      <t>risorse pari allo 0,52 del monte salari anno 1997</t>
    </r>
  </si>
  <si>
    <r>
      <t>lett. l</t>
    </r>
    <r>
      <rPr>
        <sz val="8"/>
        <rFont val="Arial"/>
        <family val="2"/>
      </rPr>
      <t>) risorse del personale trasferito per processi di decentramento e delega di</t>
    </r>
  </si>
  <si>
    <t>funzioni</t>
  </si>
  <si>
    <t>art.14 CCNL 1/4/99</t>
  </si>
  <si>
    <r>
      <t>comma 4</t>
    </r>
    <r>
      <rPr>
        <sz val="8"/>
        <rFont val="Arial"/>
        <family val="2"/>
      </rPr>
      <t xml:space="preserve"> - riduzione 3% risorse destinate al lavoro straordinario anno 1999</t>
    </r>
  </si>
  <si>
    <t>art.4 CCNL 5/10/2001</t>
  </si>
  <si>
    <r>
      <t>comma 1</t>
    </r>
    <r>
      <rPr>
        <sz val="8"/>
        <rFont val="Arial"/>
        <family val="2"/>
      </rPr>
      <t xml:space="preserve"> - incremento 1,1% del monte salari anno 1999</t>
    </r>
  </si>
  <si>
    <r>
      <t>comma 2</t>
    </r>
    <r>
      <rPr>
        <sz val="8"/>
        <rFont val="Arial"/>
        <family val="2"/>
      </rPr>
      <t xml:space="preserve"> - recupero RIA ed Assegni ad Personam acquisiti al fondo per </t>
    </r>
  </si>
  <si>
    <t>personale cessato con decorrenza 01/01/2000</t>
  </si>
  <si>
    <t>RISORSE VARIABILI</t>
  </si>
  <si>
    <t>Riduzioni del fondo</t>
  </si>
  <si>
    <t xml:space="preserve">DISTRIBUZIONE DEL FONDO </t>
  </si>
  <si>
    <t>TOTALE FONDO RISORSE FISSE E VARIABILI DA DESTINARE</t>
  </si>
  <si>
    <t>Art. 33 CCNL 22.1.2004 Progressioni Economiche orizzontali (per 13' Mens. già attribuite)</t>
  </si>
  <si>
    <t>Attribuzione nuove Progressioni Economiche orizzontali (per 13' Mens.)</t>
  </si>
  <si>
    <t>Art. 17 c.2 lett.d) CCNL 01.04.1999</t>
  </si>
  <si>
    <t>(ind. Rischio)</t>
  </si>
  <si>
    <r>
      <t>Art. 17 c. 2 lett. f) CCNL 01.04.1999</t>
    </r>
    <r>
      <rPr>
        <sz val="10"/>
        <rFont val="Arial"/>
        <family val="0"/>
      </rPr>
      <t xml:space="preserve"> Indennità per particolari responsabilità:</t>
    </r>
  </si>
  <si>
    <t>Indennità di responsabilità:</t>
  </si>
  <si>
    <t>Indennità art.36 CCNL 22.01.2004</t>
  </si>
  <si>
    <t>Indennità economo:</t>
  </si>
  <si>
    <r>
      <t>Art.15 c. 1 lett. d)</t>
    </r>
    <r>
      <rPr>
        <sz val="8"/>
        <rFont val="Arial"/>
        <family val="2"/>
      </rPr>
      <t xml:space="preserve"> Somme riconosciute dalla Regione Veneto a personale in comando - fondi a carico  </t>
    </r>
  </si>
  <si>
    <t>Regione Veneto</t>
  </si>
  <si>
    <r>
      <t>Art.17 c 2 lett.g)</t>
    </r>
    <r>
      <rPr>
        <sz val="8"/>
        <rFont val="Arial"/>
        <family val="2"/>
      </rPr>
      <t xml:space="preserve"> CCNL 01.04.1999 Incentivazione di specifiche attività e prestazioni di cui alla lettera k) </t>
    </r>
  </si>
  <si>
    <t>Progetti obiettivi:</t>
  </si>
  <si>
    <t>Proetto aggiornamento sito informatico</t>
  </si>
  <si>
    <t xml:space="preserve">Progetto pronta disponibilità </t>
  </si>
  <si>
    <t>TOTALE DESTINAZIONE Fondo Produttività RISORSE FISSE E VARIABILI</t>
  </si>
  <si>
    <t>TOTALE FONDO DA DESTINARE</t>
  </si>
  <si>
    <t>DESTINAZIONE FONDO</t>
  </si>
  <si>
    <t>DESTINAZIONE</t>
  </si>
  <si>
    <t>Progressioni economiche, indennità di comparto, ind. Rischio, ind. Disa-</t>
  </si>
  <si>
    <t>PARTE FISSA</t>
  </si>
  <si>
    <t>gio, ind. Responsabilità, ind. Ex art. 36, ind. Economo</t>
  </si>
  <si>
    <t>progetti obiettivo, compensi lett. K e somme riconosciute a personale</t>
  </si>
  <si>
    <t>PARTE VARIABILE</t>
  </si>
  <si>
    <t>in comando</t>
  </si>
  <si>
    <t>Destinazione quota</t>
  </si>
  <si>
    <t>Quota residua da destinare</t>
  </si>
  <si>
    <t>residua parte fissa</t>
  </si>
  <si>
    <t>Quota residua da destinare a premiare ed incentivare la produttività</t>
  </si>
  <si>
    <t>residua parte variabile</t>
  </si>
  <si>
    <t xml:space="preserve">Totale da destinare </t>
  </si>
  <si>
    <t>(Legge Merloni € 6,793,80)</t>
  </si>
  <si>
    <t>Progetto sist. banche dati tribut.</t>
  </si>
  <si>
    <t>ARTUSO MARIANTONIETTA</t>
  </si>
  <si>
    <t>CACEFFO GIULIA</t>
  </si>
  <si>
    <t>B3</t>
  </si>
  <si>
    <t>CANTELE MARIAGRAZIA</t>
  </si>
  <si>
    <t>CORRADIN GIANPIETRO</t>
  </si>
  <si>
    <t>DAL MASO TAMARA</t>
  </si>
  <si>
    <t>FONTANA ALESSANDRO</t>
  </si>
  <si>
    <t>MASETTO STEFANO</t>
  </si>
  <si>
    <t>D3</t>
  </si>
  <si>
    <t>MAZZACAVALLO GUIDO R.</t>
  </si>
  <si>
    <t>POLETTO OMRETTA</t>
  </si>
  <si>
    <t>RIGON KATIA ERMIDE</t>
  </si>
  <si>
    <t>ROMIO ANDREA</t>
  </si>
  <si>
    <t>STRAZZABOSCO SABRINA</t>
  </si>
  <si>
    <t>TONIELLO MARINA M.</t>
  </si>
  <si>
    <t>ZAMUNER DARIO</t>
  </si>
  <si>
    <t>ZORDAN VITTORINA</t>
  </si>
  <si>
    <t xml:space="preserve">C1 </t>
  </si>
  <si>
    <t>C5</t>
  </si>
  <si>
    <t>B6</t>
  </si>
  <si>
    <t>B5</t>
  </si>
  <si>
    <t xml:space="preserve">B4 </t>
  </si>
  <si>
    <t>D2</t>
  </si>
  <si>
    <t>D1</t>
  </si>
  <si>
    <t>C2</t>
  </si>
  <si>
    <t>D5</t>
  </si>
  <si>
    <t>totale</t>
  </si>
  <si>
    <t>quota bilancio</t>
  </si>
  <si>
    <t>quota fondo</t>
  </si>
  <si>
    <t>DECORRENZA</t>
  </si>
  <si>
    <t>PASSAGGIO</t>
  </si>
  <si>
    <t xml:space="preserve"> TABELLARE ORIGINARIO </t>
  </si>
  <si>
    <t xml:space="preserve"> TABELLARE CORRENTE </t>
  </si>
  <si>
    <t xml:space="preserve"> PART-TIME </t>
  </si>
  <si>
    <t xml:space="preserve"> COSTO ORIGINARIO </t>
  </si>
  <si>
    <t xml:space="preserve"> COSTO ATTUALE </t>
  </si>
  <si>
    <t xml:space="preserve"> -   </t>
  </si>
  <si>
    <t>B4-B5</t>
  </si>
  <si>
    <t>CANTELE MARIA GRAZIA</t>
  </si>
  <si>
    <t>POLETTO OMBRETTA</t>
  </si>
  <si>
    <t>RIGON KATIA E.</t>
  </si>
  <si>
    <t xml:space="preserve">TONIELLO MARINA M. </t>
  </si>
  <si>
    <t>B5/B6</t>
  </si>
  <si>
    <t>B6/B7</t>
  </si>
  <si>
    <t>C1/C2</t>
  </si>
  <si>
    <t>C2/C3</t>
  </si>
  <si>
    <t>C3/C4</t>
  </si>
  <si>
    <t>B2/B3</t>
  </si>
  <si>
    <t>B3/B4</t>
  </si>
  <si>
    <t>B4/B5</t>
  </si>
  <si>
    <t>D1/D2</t>
  </si>
  <si>
    <t>C4/C5</t>
  </si>
  <si>
    <t>D2/D3</t>
  </si>
  <si>
    <t>D3/D4</t>
  </si>
  <si>
    <t>D4/D5</t>
  </si>
  <si>
    <t xml:space="preserve"> DIFF. CARICO BILANCIO </t>
  </si>
  <si>
    <t xml:space="preserve"> MESI </t>
  </si>
  <si>
    <t>B7/C1 GIUR.</t>
  </si>
  <si>
    <t>-</t>
  </si>
  <si>
    <t xml:space="preserve">B4/C1 GIUR. </t>
  </si>
  <si>
    <t>C5/D1 GIUR.</t>
  </si>
  <si>
    <t>B1/B2</t>
  </si>
  <si>
    <t>altro (lavoro straordinario)</t>
  </si>
  <si>
    <t>Art. 33 CCNL 22.01.2004.Indennità di comparto quota fondo</t>
  </si>
  <si>
    <t>COSTITUZIONE DEL FONDO anno 2014</t>
  </si>
  <si>
    <t>COSTO DELLE PROGRESSIONI ORIZZONTALI DA IMPUTARE AL FONDO 2014</t>
  </si>
  <si>
    <t>COSTO INDENNITA' DI COMPARTO DA IMPUTARE A FONDO 2014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</si>
</sst>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_-;\-* #,##0.00_-;_-* &quot;-&quot;_-;_-@_-"/>
    <numFmt numFmtId="171" formatCode="_-* #,##0.0_-;\-* #,##0.0_-;_-* &quot;-&quot;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_-* #,##0_-;\-* #,##0_-;_-* &quot;-&quot;??_-;_-@_-"/>
    <numFmt numFmtId="177" formatCode="_-[$€]\ * #,##0.00_-;\-[$€]\ * #,##0.00_-;_-[$€]\ * &quot;-&quot;??_-;_-@_-"/>
    <numFmt numFmtId="178" formatCode="_-* #,##0.0_-;\-* #,##0.0_-;_-* &quot;-&quot;??_-;_-@_-"/>
    <numFmt numFmtId="179" formatCode="_-* #,##0.000_-;\-* #,##0.000_-;_-* &quot;-&quot;??_-;_-@_-"/>
    <numFmt numFmtId="180" formatCode="0.0%"/>
    <numFmt numFmtId="181" formatCode="mmm\-yyyy"/>
    <numFmt numFmtId="182" formatCode="0.0"/>
    <numFmt numFmtId="183" formatCode="#,##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177" fontId="0" fillId="0" borderId="0" applyFont="0" applyFill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170" fontId="5" fillId="0" borderId="10" xfId="47" applyNumberFormat="1" applyFont="1" applyFill="1" applyBorder="1" applyAlignment="1" applyProtection="1">
      <alignment horizontal="left"/>
      <protection/>
    </xf>
    <xf numFmtId="170" fontId="5" fillId="0" borderId="11" xfId="47" applyNumberFormat="1" applyFont="1" applyFill="1" applyBorder="1" applyAlignment="1" applyProtection="1">
      <alignment horizontal="left"/>
      <protection/>
    </xf>
    <xf numFmtId="170" fontId="5" fillId="0" borderId="12" xfId="47" applyNumberFormat="1" applyFont="1" applyFill="1" applyBorder="1" applyAlignment="1" applyProtection="1">
      <alignment horizontal="left"/>
      <protection/>
    </xf>
    <xf numFmtId="170" fontId="5" fillId="0" borderId="13" xfId="47" applyNumberFormat="1" applyFont="1" applyFill="1" applyBorder="1" applyAlignment="1" applyProtection="1">
      <alignment horizontal="left"/>
      <protection/>
    </xf>
    <xf numFmtId="170" fontId="5" fillId="32" borderId="14" xfId="47" applyNumberFormat="1" applyFont="1" applyFill="1" applyBorder="1" applyAlignment="1">
      <alignment/>
    </xf>
    <xf numFmtId="170" fontId="3" fillId="0" borderId="0" xfId="47" applyNumberFormat="1" applyFont="1" applyFill="1" applyBorder="1" applyAlignment="1" applyProtection="1">
      <alignment horizontal="left"/>
      <protection/>
    </xf>
    <xf numFmtId="0" fontId="5" fillId="0" borderId="0" xfId="0" applyFont="1" applyAlignment="1">
      <alignment/>
    </xf>
    <xf numFmtId="170" fontId="5" fillId="0" borderId="11" xfId="47" applyNumberFormat="1" applyFont="1" applyFill="1" applyBorder="1" applyAlignment="1" applyProtection="1">
      <alignment horizontal="left" wrapText="1"/>
      <protection/>
    </xf>
    <xf numFmtId="170" fontId="5" fillId="32" borderId="15" xfId="47" applyNumberFormat="1" applyFont="1" applyFill="1" applyBorder="1" applyAlignment="1">
      <alignment/>
    </xf>
    <xf numFmtId="170" fontId="5" fillId="32" borderId="14" xfId="47" applyNumberFormat="1" applyFont="1" applyFill="1" applyBorder="1" applyAlignment="1">
      <alignment horizontal="center"/>
    </xf>
    <xf numFmtId="170" fontId="5" fillId="0" borderId="10" xfId="47" applyNumberFormat="1" applyFont="1" applyFill="1" applyBorder="1" applyAlignment="1" applyProtection="1">
      <alignment horizontal="left" wrapText="1"/>
      <protection/>
    </xf>
    <xf numFmtId="170" fontId="5" fillId="0" borderId="16" xfId="47" applyNumberFormat="1" applyFont="1" applyFill="1" applyBorder="1" applyAlignment="1" applyProtection="1">
      <alignment horizontal="left"/>
      <protection/>
    </xf>
    <xf numFmtId="170" fontId="5" fillId="0" borderId="17" xfId="47" applyNumberFormat="1" applyFont="1" applyFill="1" applyBorder="1" applyAlignment="1" applyProtection="1">
      <alignment horizontal="left"/>
      <protection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170" fontId="3" fillId="32" borderId="0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0" fillId="0" borderId="17" xfId="0" applyBorder="1" applyAlignment="1">
      <alignment/>
    </xf>
    <xf numFmtId="0" fontId="7" fillId="0" borderId="23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4" fillId="0" borderId="24" xfId="0" applyFont="1" applyBorder="1" applyAlignment="1">
      <alignment/>
    </xf>
    <xf numFmtId="0" fontId="0" fillId="33" borderId="17" xfId="0" applyFill="1" applyBorder="1" applyAlignment="1">
      <alignment/>
    </xf>
    <xf numFmtId="0" fontId="4" fillId="0" borderId="25" xfId="0" applyFont="1" applyBorder="1" applyAlignment="1">
      <alignment/>
    </xf>
    <xf numFmtId="4" fontId="9" fillId="33" borderId="26" xfId="0" applyNumberFormat="1" applyFont="1" applyFill="1" applyBorder="1" applyAlignment="1">
      <alignment/>
    </xf>
    <xf numFmtId="0" fontId="4" fillId="0" borderId="27" xfId="0" applyFont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0" fillId="0" borderId="28" xfId="0" applyBorder="1" applyAlignment="1">
      <alignment/>
    </xf>
    <xf numFmtId="0" fontId="9" fillId="33" borderId="26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0" fillId="0" borderId="27" xfId="0" applyBorder="1" applyAlignment="1">
      <alignment/>
    </xf>
    <xf numFmtId="0" fontId="0" fillId="33" borderId="12" xfId="0" applyFill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24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7" fillId="0" borderId="29" xfId="0" applyFont="1" applyBorder="1" applyAlignment="1">
      <alignment/>
    </xf>
    <xf numFmtId="0" fontId="4" fillId="0" borderId="30" xfId="0" applyFont="1" applyBorder="1" applyAlignment="1">
      <alignment/>
    </xf>
    <xf numFmtId="4" fontId="9" fillId="33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2" xfId="0" applyFont="1" applyFill="1" applyBorder="1" applyAlignment="1">
      <alignment/>
    </xf>
    <xf numFmtId="0" fontId="0" fillId="0" borderId="28" xfId="0" applyFont="1" applyBorder="1" applyAlignment="1">
      <alignment/>
    </xf>
    <xf numFmtId="0" fontId="7" fillId="0" borderId="29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26" xfId="0" applyBorder="1" applyAlignment="1">
      <alignment/>
    </xf>
    <xf numFmtId="0" fontId="7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7" fillId="0" borderId="11" xfId="0" applyFont="1" applyBorder="1" applyAlignment="1">
      <alignment horizontal="center"/>
    </xf>
    <xf numFmtId="4" fontId="9" fillId="33" borderId="12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4" fillId="0" borderId="28" xfId="0" applyFont="1" applyBorder="1" applyAlignment="1">
      <alignment/>
    </xf>
    <xf numFmtId="0" fontId="4" fillId="0" borderId="26" xfId="0" applyFont="1" applyFill="1" applyBorder="1" applyAlignment="1">
      <alignment/>
    </xf>
    <xf numFmtId="0" fontId="0" fillId="0" borderId="29" xfId="0" applyBorder="1" applyAlignment="1">
      <alignment/>
    </xf>
    <xf numFmtId="0" fontId="6" fillId="0" borderId="22" xfId="0" applyFont="1" applyBorder="1" applyAlignment="1">
      <alignment horizontal="right"/>
    </xf>
    <xf numFmtId="4" fontId="8" fillId="33" borderId="11" xfId="0" applyNumberFormat="1" applyFont="1" applyFill="1" applyBorder="1" applyAlignment="1">
      <alignment/>
    </xf>
    <xf numFmtId="170" fontId="5" fillId="33" borderId="31" xfId="47" applyNumberFormat="1" applyFont="1" applyFill="1" applyBorder="1" applyAlignment="1" applyProtection="1">
      <alignment horizontal="left" wrapText="1"/>
      <protection/>
    </xf>
    <xf numFmtId="170" fontId="5" fillId="33" borderId="26" xfId="47" applyNumberFormat="1" applyFont="1" applyFill="1" applyBorder="1" applyAlignment="1" applyProtection="1">
      <alignment horizontal="left"/>
      <protection/>
    </xf>
    <xf numFmtId="170" fontId="5" fillId="33" borderId="32" xfId="47" applyNumberFormat="1" applyFont="1" applyFill="1" applyBorder="1" applyAlignment="1">
      <alignment/>
    </xf>
    <xf numFmtId="170" fontId="5" fillId="33" borderId="33" xfId="47" applyNumberFormat="1" applyFont="1" applyFill="1" applyBorder="1" applyAlignment="1">
      <alignment/>
    </xf>
    <xf numFmtId="170" fontId="5" fillId="33" borderId="10" xfId="47" applyNumberFormat="1" applyFont="1" applyFill="1" applyBorder="1" applyAlignment="1" applyProtection="1">
      <alignment horizontal="left" wrapText="1"/>
      <protection/>
    </xf>
    <xf numFmtId="170" fontId="5" fillId="33" borderId="11" xfId="47" applyNumberFormat="1" applyFont="1" applyFill="1" applyBorder="1" applyAlignment="1" applyProtection="1">
      <alignment horizontal="left"/>
      <protection/>
    </xf>
    <xf numFmtId="170" fontId="5" fillId="33" borderId="34" xfId="47" applyNumberFormat="1" applyFont="1" applyFill="1" applyBorder="1" applyAlignment="1">
      <alignment/>
    </xf>
    <xf numFmtId="170" fontId="5" fillId="33" borderId="12" xfId="47" applyNumberFormat="1" applyFont="1" applyFill="1" applyBorder="1" applyAlignment="1" applyProtection="1">
      <alignment horizontal="left"/>
      <protection/>
    </xf>
    <xf numFmtId="170" fontId="5" fillId="33" borderId="13" xfId="47" applyNumberFormat="1" applyFont="1" applyFill="1" applyBorder="1" applyAlignment="1" applyProtection="1">
      <alignment horizontal="left" wrapText="1"/>
      <protection/>
    </xf>
    <xf numFmtId="170" fontId="5" fillId="33" borderId="14" xfId="47" applyNumberFormat="1" applyFont="1" applyFill="1" applyBorder="1" applyAlignment="1">
      <alignment/>
    </xf>
    <xf numFmtId="170" fontId="3" fillId="15" borderId="35" xfId="0" applyNumberFormat="1" applyFont="1" applyFill="1" applyBorder="1" applyAlignment="1">
      <alignment/>
    </xf>
    <xf numFmtId="170" fontId="3" fillId="34" borderId="11" xfId="0" applyNumberFormat="1" applyFont="1" applyFill="1" applyBorder="1" applyAlignment="1">
      <alignment/>
    </xf>
    <xf numFmtId="170" fontId="3" fillId="33" borderId="0" xfId="47" applyNumberFormat="1" applyFont="1" applyFill="1" applyBorder="1" applyAlignment="1" applyProtection="1">
      <alignment horizontal="left"/>
      <protection/>
    </xf>
    <xf numFmtId="170" fontId="3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7" fillId="0" borderId="24" xfId="0" applyFont="1" applyBorder="1" applyAlignment="1">
      <alignment/>
    </xf>
    <xf numFmtId="0" fontId="7" fillId="0" borderId="0" xfId="0" applyFont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0" fontId="6" fillId="0" borderId="29" xfId="0" applyFont="1" applyBorder="1" applyAlignment="1">
      <alignment/>
    </xf>
    <xf numFmtId="0" fontId="4" fillId="0" borderId="29" xfId="0" applyFont="1" applyBorder="1" applyAlignment="1">
      <alignment horizontal="justify" vertical="top"/>
    </xf>
    <xf numFmtId="4" fontId="9" fillId="33" borderId="22" xfId="0" applyNumberFormat="1" applyFont="1" applyFill="1" applyBorder="1" applyAlignment="1">
      <alignment/>
    </xf>
    <xf numFmtId="0" fontId="4" fillId="0" borderId="29" xfId="0" applyFont="1" applyFill="1" applyBorder="1" applyAlignment="1">
      <alignment horizontal="justify" vertical="top"/>
    </xf>
    <xf numFmtId="0" fontId="4" fillId="0" borderId="23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4" fillId="0" borderId="11" xfId="0" applyFont="1" applyFill="1" applyBorder="1" applyAlignment="1">
      <alignment/>
    </xf>
    <xf numFmtId="0" fontId="8" fillId="0" borderId="29" xfId="0" applyFont="1" applyBorder="1" applyAlignment="1">
      <alignment/>
    </xf>
    <xf numFmtId="4" fontId="9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2" xfId="0" applyFont="1" applyBorder="1" applyAlignment="1">
      <alignment/>
    </xf>
    <xf numFmtId="0" fontId="9" fillId="0" borderId="23" xfId="0" applyFont="1" applyBorder="1" applyAlignment="1">
      <alignment/>
    </xf>
    <xf numFmtId="0" fontId="8" fillId="0" borderId="26" xfId="0" applyFont="1" applyBorder="1" applyAlignment="1">
      <alignment/>
    </xf>
    <xf numFmtId="4" fontId="0" fillId="0" borderId="26" xfId="0" applyNumberFormat="1" applyBorder="1" applyAlignment="1">
      <alignment/>
    </xf>
    <xf numFmtId="0" fontId="7" fillId="0" borderId="1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6" xfId="0" applyFont="1" applyBorder="1" applyAlignment="1">
      <alignment/>
    </xf>
    <xf numFmtId="4" fontId="9" fillId="0" borderId="36" xfId="0" applyNumberFormat="1" applyFont="1" applyBorder="1" applyAlignment="1">
      <alignment/>
    </xf>
    <xf numFmtId="0" fontId="7" fillId="0" borderId="2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7" xfId="0" applyFont="1" applyBorder="1" applyAlignment="1">
      <alignment/>
    </xf>
    <xf numFmtId="4" fontId="0" fillId="0" borderId="37" xfId="0" applyNumberFormat="1" applyBorder="1" applyAlignment="1">
      <alignment/>
    </xf>
    <xf numFmtId="0" fontId="0" fillId="0" borderId="36" xfId="0" applyBorder="1" applyAlignment="1">
      <alignment/>
    </xf>
    <xf numFmtId="4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23" xfId="0" applyBorder="1" applyAlignment="1">
      <alignment/>
    </xf>
    <xf numFmtId="4" fontId="0" fillId="0" borderId="36" xfId="0" applyNumberFormat="1" applyFont="1" applyBorder="1" applyAlignment="1">
      <alignment/>
    </xf>
    <xf numFmtId="0" fontId="10" fillId="0" borderId="26" xfId="0" applyFont="1" applyFill="1" applyBorder="1" applyAlignment="1">
      <alignment/>
    </xf>
    <xf numFmtId="4" fontId="9" fillId="0" borderId="38" xfId="0" applyNumberFormat="1" applyFont="1" applyBorder="1" applyAlignment="1">
      <alignment/>
    </xf>
    <xf numFmtId="4" fontId="0" fillId="0" borderId="39" xfId="0" applyNumberFormat="1" applyBorder="1" applyAlignment="1">
      <alignment/>
    </xf>
    <xf numFmtId="4" fontId="0" fillId="0" borderId="0" xfId="0" applyNumberFormat="1" applyAlignment="1">
      <alignment/>
    </xf>
    <xf numFmtId="4" fontId="0" fillId="33" borderId="11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33" borderId="2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33" borderId="17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0" fontId="0" fillId="33" borderId="11" xfId="0" applyFill="1" applyBorder="1" applyAlignment="1">
      <alignment/>
    </xf>
    <xf numFmtId="4" fontId="0" fillId="0" borderId="11" xfId="0" applyNumberFormat="1" applyBorder="1" applyAlignment="1">
      <alignment/>
    </xf>
    <xf numFmtId="0" fontId="0" fillId="33" borderId="2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170" fontId="3" fillId="33" borderId="41" xfId="47" applyNumberFormat="1" applyFont="1" applyFill="1" applyBorder="1" applyAlignment="1" applyProtection="1">
      <alignment horizontal="left"/>
      <protection/>
    </xf>
    <xf numFmtId="2" fontId="0" fillId="0" borderId="0" xfId="0" applyNumberFormat="1" applyAlignment="1">
      <alignment/>
    </xf>
    <xf numFmtId="0" fontId="0" fillId="15" borderId="0" xfId="0" applyFont="1" applyFill="1" applyAlignment="1">
      <alignment/>
    </xf>
    <xf numFmtId="0" fontId="0" fillId="15" borderId="0" xfId="0" applyFill="1" applyAlignment="1">
      <alignment/>
    </xf>
    <xf numFmtId="0" fontId="6" fillId="0" borderId="0" xfId="0" applyFont="1" applyAlignment="1">
      <alignment wrapText="1"/>
    </xf>
    <xf numFmtId="14" fontId="0" fillId="0" borderId="42" xfId="0" applyNumberFormat="1" applyBorder="1" applyAlignment="1">
      <alignment/>
    </xf>
    <xf numFmtId="0" fontId="0" fillId="0" borderId="42" xfId="0" applyFont="1" applyBorder="1" applyAlignment="1">
      <alignment/>
    </xf>
    <xf numFmtId="0" fontId="0" fillId="0" borderId="42" xfId="0" applyBorder="1" applyAlignment="1">
      <alignment/>
    </xf>
    <xf numFmtId="10" fontId="0" fillId="0" borderId="42" xfId="0" applyNumberFormat="1" applyBorder="1" applyAlignment="1">
      <alignment/>
    </xf>
    <xf numFmtId="14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14" fontId="0" fillId="0" borderId="43" xfId="0" applyNumberFormat="1" applyBorder="1" applyAlignment="1">
      <alignment/>
    </xf>
    <xf numFmtId="0" fontId="0" fillId="0" borderId="43" xfId="0" applyFont="1" applyBorder="1" applyAlignment="1">
      <alignment/>
    </xf>
    <xf numFmtId="0" fontId="0" fillId="0" borderId="43" xfId="0" applyBorder="1" applyAlignment="1">
      <alignment/>
    </xf>
    <xf numFmtId="10" fontId="0" fillId="0" borderId="43" xfId="0" applyNumberFormat="1" applyBorder="1" applyAlignment="1">
      <alignment/>
    </xf>
    <xf numFmtId="14" fontId="0" fillId="0" borderId="21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10" fontId="0" fillId="0" borderId="21" xfId="0" applyNumberFormat="1" applyBorder="1" applyAlignment="1">
      <alignment/>
    </xf>
    <xf numFmtId="4" fontId="0" fillId="0" borderId="42" xfId="0" applyNumberForma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44" xfId="0" applyNumberFormat="1" applyBorder="1" applyAlignment="1">
      <alignment/>
    </xf>
    <xf numFmtId="4" fontId="0" fillId="0" borderId="43" xfId="0" applyNumberFormat="1" applyBorder="1" applyAlignment="1">
      <alignment/>
    </xf>
    <xf numFmtId="0" fontId="0" fillId="33" borderId="45" xfId="0" applyFont="1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42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4" fontId="0" fillId="0" borderId="43" xfId="0" applyNumberFormat="1" applyFont="1" applyBorder="1" applyAlignment="1">
      <alignment horizontal="left"/>
    </xf>
    <xf numFmtId="4" fontId="0" fillId="0" borderId="21" xfId="0" applyNumberFormat="1" applyBorder="1" applyAlignment="1">
      <alignment horizontal="left"/>
    </xf>
    <xf numFmtId="4" fontId="0" fillId="0" borderId="21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4" fontId="0" fillId="0" borderId="42" xfId="0" applyNumberFormat="1" applyFont="1" applyBorder="1" applyAlignment="1">
      <alignment/>
    </xf>
    <xf numFmtId="4" fontId="0" fillId="0" borderId="48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49" xfId="0" applyNumberFormat="1" applyFont="1" applyBorder="1" applyAlignment="1">
      <alignment/>
    </xf>
    <xf numFmtId="4" fontId="0" fillId="0" borderId="50" xfId="0" applyNumberFormat="1" applyFont="1" applyBorder="1" applyAlignment="1">
      <alignment/>
    </xf>
    <xf numFmtId="4" fontId="0" fillId="0" borderId="48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0" fillId="0" borderId="49" xfId="0" applyNumberFormat="1" applyBorder="1" applyAlignment="1">
      <alignment/>
    </xf>
    <xf numFmtId="4" fontId="0" fillId="0" borderId="50" xfId="0" applyNumberFormat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46" xfId="0" applyFont="1" applyFill="1" applyBorder="1" applyAlignment="1">
      <alignment/>
    </xf>
    <xf numFmtId="0" fontId="0" fillId="35" borderId="0" xfId="0" applyFill="1" applyAlignment="1">
      <alignment/>
    </xf>
    <xf numFmtId="4" fontId="6" fillId="35" borderId="11" xfId="0" applyNumberFormat="1" applyFont="1" applyFill="1" applyBorder="1" applyAlignment="1">
      <alignment/>
    </xf>
    <xf numFmtId="4" fontId="6" fillId="15" borderId="26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" fontId="9" fillId="33" borderId="36" xfId="0" applyNumberFormat="1" applyFont="1" applyFill="1" applyBorder="1" applyAlignment="1">
      <alignment/>
    </xf>
    <xf numFmtId="4" fontId="0" fillId="33" borderId="22" xfId="0" applyNumberFormat="1" applyFont="1" applyFill="1" applyBorder="1" applyAlignment="1">
      <alignment/>
    </xf>
    <xf numFmtId="170" fontId="3" fillId="33" borderId="51" xfId="47" applyNumberFormat="1" applyFont="1" applyFill="1" applyBorder="1" applyAlignment="1" applyProtection="1">
      <alignment horizontal="left"/>
      <protection/>
    </xf>
    <xf numFmtId="170" fontId="3" fillId="15" borderId="52" xfId="0" applyNumberFormat="1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15" borderId="20" xfId="0" applyFont="1" applyFill="1" applyBorder="1" applyAlignment="1">
      <alignment horizontal="center" wrapText="1"/>
    </xf>
    <xf numFmtId="0" fontId="3" fillId="15" borderId="21" xfId="0" applyFont="1" applyFill="1" applyBorder="1" applyAlignment="1">
      <alignment horizontal="center" wrapText="1"/>
    </xf>
    <xf numFmtId="0" fontId="3" fillId="15" borderId="50" xfId="0" applyFont="1" applyFill="1" applyBorder="1" applyAlignment="1">
      <alignment horizontal="center" wrapText="1"/>
    </xf>
    <xf numFmtId="0" fontId="5" fillId="0" borderId="43" xfId="0" applyFont="1" applyBorder="1" applyAlignment="1">
      <alignment horizontal="right"/>
    </xf>
    <xf numFmtId="0" fontId="8" fillId="15" borderId="29" xfId="0" applyFont="1" applyFill="1" applyBorder="1" applyAlignment="1">
      <alignment horizontal="center"/>
    </xf>
    <xf numFmtId="0" fontId="8" fillId="15" borderId="22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="75" zoomScaleNormal="75" zoomScalePageLayoutView="0" workbookViewId="0" topLeftCell="A34">
      <selection activeCell="C45" sqref="C45"/>
    </sheetView>
  </sheetViews>
  <sheetFormatPr defaultColWidth="9.140625" defaultRowHeight="12.75"/>
  <cols>
    <col min="1" max="1" width="42.57421875" style="9" customWidth="1"/>
    <col min="2" max="2" width="39.7109375" style="9" bestFit="1" customWidth="1"/>
    <col min="3" max="3" width="14.421875" style="9" customWidth="1"/>
    <col min="4" max="4" width="10.28125" style="0" customWidth="1"/>
  </cols>
  <sheetData>
    <row r="1" spans="2:3" ht="15" thickBot="1">
      <c r="B1" s="201"/>
      <c r="C1" s="201"/>
    </row>
    <row r="2" spans="1:3" ht="15.75" thickBot="1">
      <c r="A2" s="195" t="s">
        <v>168</v>
      </c>
      <c r="B2" s="196"/>
      <c r="C2" s="197"/>
    </row>
    <row r="3" spans="1:3" ht="15.75" thickBot="1">
      <c r="A3" s="1"/>
      <c r="B3" s="1"/>
      <c r="C3" s="2"/>
    </row>
    <row r="4" spans="1:3" ht="15.75" thickBot="1">
      <c r="A4" s="198" t="s">
        <v>39</v>
      </c>
      <c r="B4" s="199"/>
      <c r="C4" s="200"/>
    </row>
    <row r="5" spans="1:3" ht="15">
      <c r="A5" s="65" t="s">
        <v>18</v>
      </c>
      <c r="B5" s="66" t="s">
        <v>19</v>
      </c>
      <c r="C5" s="67">
        <f>D40</f>
        <v>41338.549999999996</v>
      </c>
    </row>
    <row r="6" spans="1:3" ht="15">
      <c r="A6" s="65" t="s">
        <v>41</v>
      </c>
      <c r="B6" s="66" t="s">
        <v>40</v>
      </c>
      <c r="C6" s="68">
        <v>385</v>
      </c>
    </row>
    <row r="7" spans="1:3" ht="15">
      <c r="A7" s="69" t="s">
        <v>20</v>
      </c>
      <c r="B7" s="70" t="s">
        <v>8</v>
      </c>
      <c r="C7" s="71">
        <v>2082.88</v>
      </c>
    </row>
    <row r="8" spans="1:3" ht="15">
      <c r="A8" s="69" t="s">
        <v>21</v>
      </c>
      <c r="B8" s="72" t="s">
        <v>9</v>
      </c>
      <c r="C8" s="71">
        <v>1679.75</v>
      </c>
    </row>
    <row r="9" spans="1:3" ht="15">
      <c r="A9" s="69" t="s">
        <v>42</v>
      </c>
      <c r="B9" s="72" t="s">
        <v>25</v>
      </c>
      <c r="C9" s="71"/>
    </row>
    <row r="10" spans="1:3" ht="15">
      <c r="A10" s="73" t="s">
        <v>12</v>
      </c>
      <c r="B10" s="72" t="s">
        <v>13</v>
      </c>
      <c r="C10" s="71">
        <v>1604.35</v>
      </c>
    </row>
    <row r="11" spans="1:3" ht="15">
      <c r="A11" s="73" t="s">
        <v>15</v>
      </c>
      <c r="B11" s="72" t="s">
        <v>16</v>
      </c>
      <c r="C11" s="71">
        <v>2346</v>
      </c>
    </row>
    <row r="12" spans="1:3" ht="18" customHeight="1">
      <c r="A12" s="69" t="s">
        <v>24</v>
      </c>
      <c r="B12" s="70"/>
      <c r="C12" s="74">
        <v>1419.48</v>
      </c>
    </row>
    <row r="13" spans="1:3" ht="30">
      <c r="A13" s="69" t="s">
        <v>35</v>
      </c>
      <c r="B13" s="70"/>
      <c r="C13" s="74"/>
    </row>
    <row r="14" spans="1:3" ht="15">
      <c r="A14" s="69" t="s">
        <v>69</v>
      </c>
      <c r="B14" s="70"/>
      <c r="C14" s="74"/>
    </row>
    <row r="15" spans="1:3" ht="15.75" thickBot="1">
      <c r="A15" s="193" t="s">
        <v>0</v>
      </c>
      <c r="B15" s="139"/>
      <c r="C15" s="194">
        <f>SUM(C5:C14)</f>
        <v>50856.009999999995</v>
      </c>
    </row>
    <row r="16" spans="1:4" ht="15">
      <c r="A16" s="77"/>
      <c r="B16" s="77"/>
      <c r="C16" s="78"/>
      <c r="D16" s="79"/>
    </row>
    <row r="17" spans="1:4" ht="12.75">
      <c r="A17" s="22"/>
      <c r="B17" s="202" t="s">
        <v>43</v>
      </c>
      <c r="C17" s="203"/>
      <c r="D17" s="23"/>
    </row>
    <row r="18" spans="1:4" ht="12.75">
      <c r="A18" s="24"/>
      <c r="B18" s="25" t="s">
        <v>44</v>
      </c>
      <c r="C18" s="26"/>
      <c r="D18" s="27"/>
    </row>
    <row r="19" spans="1:4" ht="12.75">
      <c r="A19" s="24"/>
      <c r="B19" s="28" t="s">
        <v>45</v>
      </c>
      <c r="C19" s="26"/>
      <c r="D19" s="24"/>
    </row>
    <row r="20" spans="1:4" ht="12.75">
      <c r="A20" s="24"/>
      <c r="B20" s="28" t="s">
        <v>46</v>
      </c>
      <c r="C20" s="26"/>
      <c r="D20" s="29"/>
    </row>
    <row r="21" spans="1:4" ht="12.75">
      <c r="A21" s="24"/>
      <c r="B21" s="28" t="s">
        <v>47</v>
      </c>
      <c r="C21" s="26"/>
      <c r="D21" s="29"/>
    </row>
    <row r="22" spans="1:4" ht="12.75">
      <c r="A22" s="24"/>
      <c r="B22" s="30" t="s">
        <v>48</v>
      </c>
      <c r="C22"/>
      <c r="D22" s="31">
        <v>29958.35</v>
      </c>
    </row>
    <row r="23" spans="1:4" ht="12.75">
      <c r="A23" s="24"/>
      <c r="B23" s="25" t="s">
        <v>49</v>
      </c>
      <c r="C23" s="32"/>
      <c r="D23" s="33"/>
    </row>
    <row r="24" spans="1:4" ht="12.75">
      <c r="A24" s="24"/>
      <c r="B24" s="34" t="s">
        <v>50</v>
      </c>
      <c r="C24" s="35"/>
      <c r="D24" s="36">
        <v>0</v>
      </c>
    </row>
    <row r="25" spans="1:4" ht="12.75">
      <c r="A25" s="24"/>
      <c r="B25" s="37" t="s">
        <v>51</v>
      </c>
      <c r="C25" s="38"/>
      <c r="D25" s="39"/>
    </row>
    <row r="26" spans="1:4" ht="12.75">
      <c r="A26" s="24"/>
      <c r="B26" s="34" t="s">
        <v>50</v>
      </c>
      <c r="C26" s="35"/>
      <c r="D26" s="36">
        <v>0</v>
      </c>
    </row>
    <row r="27" spans="1:4" ht="12.75">
      <c r="A27" s="40" t="s">
        <v>52</v>
      </c>
      <c r="B27" s="41" t="s">
        <v>53</v>
      </c>
      <c r="C27"/>
      <c r="D27" s="42">
        <v>0</v>
      </c>
    </row>
    <row r="28" spans="1:4" ht="12.75">
      <c r="A28" s="24"/>
      <c r="B28" s="43" t="s">
        <v>54</v>
      </c>
      <c r="C28" s="44"/>
      <c r="D28" s="45">
        <v>6138.78</v>
      </c>
    </row>
    <row r="29" spans="1:4" ht="12.75">
      <c r="A29" s="24"/>
      <c r="B29" s="41" t="s">
        <v>55</v>
      </c>
      <c r="C29" s="46"/>
      <c r="D29" s="47"/>
    </row>
    <row r="30" spans="1:4" ht="12.75">
      <c r="A30" s="24"/>
      <c r="B30" s="34" t="s">
        <v>56</v>
      </c>
      <c r="C30" s="35"/>
      <c r="D30" s="36">
        <v>0</v>
      </c>
    </row>
    <row r="31" spans="1:4" ht="12.75">
      <c r="A31" s="24"/>
      <c r="B31" s="41" t="s">
        <v>57</v>
      </c>
      <c r="C31" s="48"/>
      <c r="D31" s="49"/>
    </row>
    <row r="32" spans="1:4" ht="12.75">
      <c r="A32" s="24"/>
      <c r="B32" s="34" t="s">
        <v>58</v>
      </c>
      <c r="C32" s="50"/>
      <c r="D32" s="36">
        <v>0</v>
      </c>
    </row>
    <row r="33" spans="1:4" ht="12.75">
      <c r="A33" s="24"/>
      <c r="B33" s="51" t="s">
        <v>59</v>
      </c>
      <c r="C33" s="52"/>
      <c r="D33" s="45">
        <v>1291.42</v>
      </c>
    </row>
    <row r="34" spans="1:4" ht="12.75">
      <c r="A34" s="24"/>
      <c r="B34" s="41" t="s">
        <v>60</v>
      </c>
      <c r="C34"/>
      <c r="D34" s="39"/>
    </row>
    <row r="35" spans="1:4" ht="12.75">
      <c r="A35" s="53"/>
      <c r="B35" s="34" t="s">
        <v>61</v>
      </c>
      <c r="C35" s="35"/>
      <c r="D35" s="36">
        <v>0</v>
      </c>
    </row>
    <row r="36" spans="1:4" ht="12.75">
      <c r="A36" s="54" t="s">
        <v>62</v>
      </c>
      <c r="B36" s="51" t="s">
        <v>63</v>
      </c>
      <c r="C36" s="55"/>
      <c r="D36" s="45"/>
    </row>
    <row r="37" spans="1:4" ht="12.75">
      <c r="A37" s="56" t="s">
        <v>64</v>
      </c>
      <c r="B37" s="25" t="s">
        <v>65</v>
      </c>
      <c r="C37" s="26"/>
      <c r="D37" s="57">
        <v>3950</v>
      </c>
    </row>
    <row r="38" spans="1:4" ht="12.75">
      <c r="A38" s="58" t="s">
        <v>64</v>
      </c>
      <c r="B38" s="25" t="s">
        <v>66</v>
      </c>
      <c r="C38" s="32"/>
      <c r="D38" s="33"/>
    </row>
    <row r="39" spans="1:4" ht="12.75">
      <c r="A39" s="59"/>
      <c r="B39" s="30" t="s">
        <v>67</v>
      </c>
      <c r="C39" s="60"/>
      <c r="D39" s="31"/>
    </row>
    <row r="40" spans="1:4" ht="12.75">
      <c r="A40" s="61"/>
      <c r="B40" s="62"/>
      <c r="C40" s="63"/>
      <c r="D40" s="64">
        <f>SUM(D22:D39)</f>
        <v>41338.549999999996</v>
      </c>
    </row>
    <row r="41" spans="1:3" ht="15">
      <c r="A41" s="8"/>
      <c r="B41" s="8"/>
      <c r="C41" s="8"/>
    </row>
    <row r="42" ht="15" thickBot="1"/>
    <row r="43" spans="1:3" ht="15.75" thickBot="1">
      <c r="A43" s="198" t="s">
        <v>68</v>
      </c>
      <c r="B43" s="199"/>
      <c r="C43" s="200"/>
    </row>
    <row r="44" spans="1:3" ht="15">
      <c r="A44" s="3" t="s">
        <v>2</v>
      </c>
      <c r="B44" s="10" t="s">
        <v>34</v>
      </c>
      <c r="C44" s="11">
        <v>4300</v>
      </c>
    </row>
    <row r="45" spans="1:3" ht="15">
      <c r="A45" s="3" t="s">
        <v>2</v>
      </c>
      <c r="B45" s="10" t="s">
        <v>30</v>
      </c>
      <c r="C45" s="12"/>
    </row>
    <row r="46" spans="1:3" ht="15">
      <c r="A46" s="3" t="s">
        <v>5</v>
      </c>
      <c r="B46" s="4" t="s">
        <v>29</v>
      </c>
      <c r="C46" s="7"/>
    </row>
    <row r="47" spans="1:3" ht="45">
      <c r="A47" s="13" t="s">
        <v>32</v>
      </c>
      <c r="B47" s="10" t="s">
        <v>31</v>
      </c>
      <c r="C47" s="7"/>
    </row>
    <row r="48" spans="1:3" ht="15">
      <c r="A48" s="3" t="s">
        <v>4</v>
      </c>
      <c r="B48" s="4" t="s">
        <v>37</v>
      </c>
      <c r="C48" s="7"/>
    </row>
    <row r="49" spans="1:3" ht="15">
      <c r="A49" s="13" t="s">
        <v>22</v>
      </c>
      <c r="B49" s="10" t="s">
        <v>7</v>
      </c>
      <c r="C49" s="7"/>
    </row>
    <row r="50" spans="1:3" ht="15">
      <c r="A50" s="3" t="s">
        <v>3</v>
      </c>
      <c r="B50" s="4" t="s">
        <v>28</v>
      </c>
      <c r="C50" s="7"/>
    </row>
    <row r="51" spans="1:3" ht="15">
      <c r="A51" s="13" t="s">
        <v>6</v>
      </c>
      <c r="B51" s="10" t="s">
        <v>10</v>
      </c>
      <c r="C51" s="7"/>
    </row>
    <row r="52" spans="1:3" ht="15">
      <c r="A52" s="3"/>
      <c r="B52" s="4"/>
      <c r="C52" s="7"/>
    </row>
    <row r="53" spans="1:3" ht="15">
      <c r="A53" s="3" t="s">
        <v>33</v>
      </c>
      <c r="B53" s="4"/>
      <c r="C53" s="7"/>
    </row>
    <row r="54" spans="1:3" ht="15">
      <c r="A54" s="13"/>
      <c r="B54" s="10"/>
      <c r="C54" s="7"/>
    </row>
    <row r="55" spans="1:3" ht="15">
      <c r="A55" s="3" t="s">
        <v>1</v>
      </c>
      <c r="B55" s="4" t="s">
        <v>14</v>
      </c>
      <c r="C55" s="12"/>
    </row>
    <row r="56" spans="1:3" ht="15">
      <c r="A56" s="14" t="s">
        <v>26</v>
      </c>
      <c r="B56" s="15" t="s">
        <v>27</v>
      </c>
      <c r="C56" s="12"/>
    </row>
    <row r="57" spans="1:3" ht="15">
      <c r="A57" s="6" t="s">
        <v>17</v>
      </c>
      <c r="B57" s="5" t="s">
        <v>23</v>
      </c>
      <c r="C57" s="12"/>
    </row>
    <row r="58" spans="1:3" ht="15" thickBot="1">
      <c r="A58" s="6" t="s">
        <v>36</v>
      </c>
      <c r="B58" s="5" t="s">
        <v>38</v>
      </c>
      <c r="C58" s="12"/>
    </row>
    <row r="59" spans="1:3" ht="15.75" thickBot="1">
      <c r="A59" s="16" t="s">
        <v>0</v>
      </c>
      <c r="B59" s="17"/>
      <c r="C59" s="75">
        <f>SUM(C44:C58)</f>
        <v>4300</v>
      </c>
    </row>
    <row r="60" spans="1:3" ht="15.75" thickBot="1">
      <c r="A60" s="18"/>
      <c r="B60" s="18"/>
      <c r="C60" s="19"/>
    </row>
    <row r="61" spans="1:3" ht="15.75" thickBot="1">
      <c r="A61" s="20" t="s">
        <v>11</v>
      </c>
      <c r="B61" s="21"/>
      <c r="C61" s="76">
        <f>+C59+C15</f>
        <v>55156.009999999995</v>
      </c>
    </row>
  </sheetData>
  <sheetProtection/>
  <mergeCells count="5">
    <mergeCell ref="A2:C2"/>
    <mergeCell ref="A4:C4"/>
    <mergeCell ref="A43:C43"/>
    <mergeCell ref="B1:C1"/>
    <mergeCell ref="B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6"/>
  <sheetViews>
    <sheetView tabSelected="1" zoomScalePageLayoutView="0" workbookViewId="0" topLeftCell="A28">
      <selection activeCell="E48" sqref="E48"/>
    </sheetView>
  </sheetViews>
  <sheetFormatPr defaultColWidth="9.140625" defaultRowHeight="12.75"/>
  <cols>
    <col min="1" max="1" width="24.8515625" style="0" customWidth="1"/>
    <col min="3" max="3" width="38.8515625" style="0" customWidth="1"/>
    <col min="4" max="4" width="18.28125" style="0" customWidth="1"/>
    <col min="6" max="6" width="8.8515625" style="0" bestFit="1" customWidth="1"/>
  </cols>
  <sheetData>
    <row r="2" spans="1:4" ht="12.75">
      <c r="A2" s="204" t="s">
        <v>70</v>
      </c>
      <c r="B2" s="205"/>
      <c r="C2" s="205"/>
      <c r="D2" s="206"/>
    </row>
    <row r="3" spans="1:4" ht="12.75">
      <c r="A3" s="207"/>
      <c r="B3" s="208"/>
      <c r="C3" s="208"/>
      <c r="D3" s="209"/>
    </row>
    <row r="4" spans="1:4" ht="12.75">
      <c r="A4" s="80" t="s">
        <v>71</v>
      </c>
      <c r="B4" s="81"/>
      <c r="C4" s="81"/>
      <c r="D4" s="82">
        <v>55156.01</v>
      </c>
    </row>
    <row r="5" spans="1:4" ht="12.75">
      <c r="A5" s="62" t="s">
        <v>72</v>
      </c>
      <c r="B5" s="52"/>
      <c r="C5" s="83"/>
      <c r="D5" s="125">
        <v>11762.89</v>
      </c>
    </row>
    <row r="6" spans="1:4" ht="12.75">
      <c r="A6" s="62" t="s">
        <v>73</v>
      </c>
      <c r="B6" s="52"/>
      <c r="C6" s="83"/>
      <c r="D6" s="125">
        <v>0</v>
      </c>
    </row>
    <row r="7" spans="1:4" ht="12.75">
      <c r="A7" s="188" t="s">
        <v>167</v>
      </c>
      <c r="B7" s="52"/>
      <c r="C7" s="83"/>
      <c r="D7" s="125">
        <v>7078.92</v>
      </c>
    </row>
    <row r="8" spans="1:4" ht="12.75">
      <c r="A8" s="62" t="s">
        <v>74</v>
      </c>
      <c r="B8" s="52"/>
      <c r="C8" s="83" t="s">
        <v>75</v>
      </c>
      <c r="D8" s="125">
        <v>2100</v>
      </c>
    </row>
    <row r="9" spans="1:5" ht="12.75">
      <c r="A9" s="84" t="s">
        <v>76</v>
      </c>
      <c r="B9" s="52"/>
      <c r="C9" s="83"/>
      <c r="D9" s="125">
        <f>C10+C11+C12</f>
        <v>10133.279999999999</v>
      </c>
      <c r="E9" s="124"/>
    </row>
    <row r="10" spans="1:4" ht="12.75">
      <c r="A10" s="85" t="s">
        <v>77</v>
      </c>
      <c r="B10" s="62"/>
      <c r="C10" s="86">
        <v>7749.96</v>
      </c>
      <c r="D10" s="126"/>
    </row>
    <row r="11" spans="1:4" ht="12.75">
      <c r="A11" s="87" t="s">
        <v>78</v>
      </c>
      <c r="B11" s="62"/>
      <c r="C11" s="86">
        <v>2250</v>
      </c>
      <c r="D11" s="127"/>
    </row>
    <row r="12" spans="1:4" ht="12.75">
      <c r="A12" s="88" t="s">
        <v>79</v>
      </c>
      <c r="B12" s="62"/>
      <c r="C12" s="89">
        <v>133.32</v>
      </c>
      <c r="D12" s="128"/>
    </row>
    <row r="13" spans="1:4" ht="12.75">
      <c r="A13" s="25" t="s">
        <v>80</v>
      </c>
      <c r="B13" s="32"/>
      <c r="C13" s="90"/>
      <c r="D13" s="126"/>
    </row>
    <row r="14" spans="1:4" ht="12.75">
      <c r="A14" s="30" t="s">
        <v>81</v>
      </c>
      <c r="B14" s="60"/>
      <c r="C14" s="91"/>
      <c r="D14" s="129">
        <v>0</v>
      </c>
    </row>
    <row r="15" spans="1:4" ht="12.75">
      <c r="A15" s="80" t="s">
        <v>82</v>
      </c>
      <c r="B15" s="92"/>
      <c r="C15" s="93"/>
      <c r="D15" s="126"/>
    </row>
    <row r="16" spans="1:4" ht="12.75">
      <c r="A16" s="28" t="s">
        <v>102</v>
      </c>
      <c r="B16" s="92"/>
      <c r="C16" s="93"/>
      <c r="D16" s="130">
        <v>4300</v>
      </c>
    </row>
    <row r="17" spans="1:4" ht="12.75">
      <c r="A17" s="94"/>
      <c r="B17" s="95"/>
      <c r="C17" s="96"/>
      <c r="D17" s="129"/>
    </row>
    <row r="18" spans="1:4" ht="12.75">
      <c r="A18" s="43" t="s">
        <v>83</v>
      </c>
      <c r="B18" s="52"/>
      <c r="C18" s="89"/>
      <c r="D18" s="82">
        <f>C19+C20+C21</f>
        <v>7700</v>
      </c>
    </row>
    <row r="19" spans="1:4" ht="12.75">
      <c r="A19" s="97" t="s">
        <v>84</v>
      </c>
      <c r="B19" s="62"/>
      <c r="C19" s="86">
        <v>1300</v>
      </c>
      <c r="D19" s="131"/>
    </row>
    <row r="20" spans="1:4" ht="12.75">
      <c r="A20" s="97" t="s">
        <v>103</v>
      </c>
      <c r="B20" s="62"/>
      <c r="C20" s="86">
        <v>2000</v>
      </c>
      <c r="D20" s="131"/>
    </row>
    <row r="21" spans="1:4" ht="12.75">
      <c r="A21" s="190" t="s">
        <v>85</v>
      </c>
      <c r="B21" s="119"/>
      <c r="C21" s="191">
        <v>4400</v>
      </c>
      <c r="D21" s="131"/>
    </row>
    <row r="22" spans="1:4" ht="12.75">
      <c r="A22" s="189" t="s">
        <v>166</v>
      </c>
      <c r="B22" s="62"/>
      <c r="C22" s="86"/>
      <c r="D22" s="192">
        <v>1985.84</v>
      </c>
    </row>
    <row r="23" spans="1:4" ht="13.5" thickBot="1">
      <c r="A23" s="98" t="s">
        <v>86</v>
      </c>
      <c r="B23" s="35"/>
      <c r="C23" s="117"/>
      <c r="D23" s="132">
        <f>SUM(D5:D22)</f>
        <v>45060.92999999999</v>
      </c>
    </row>
    <row r="24" spans="1:4" ht="13.5" thickBot="1">
      <c r="A24" s="43" t="s">
        <v>87</v>
      </c>
      <c r="B24" s="52"/>
      <c r="C24" s="52"/>
      <c r="D24" s="133">
        <f>D4-D23</f>
        <v>10095.080000000009</v>
      </c>
    </row>
    <row r="26" spans="1:4" ht="12.75">
      <c r="A26" s="26"/>
      <c r="B26" s="26"/>
      <c r="C26" s="26"/>
      <c r="D26" s="26"/>
    </row>
    <row r="27" ht="12.75">
      <c r="A27" s="26"/>
    </row>
    <row r="28" spans="1:4" ht="12.75">
      <c r="A28" s="100"/>
      <c r="B28" s="101"/>
      <c r="C28" s="101"/>
      <c r="D28" s="101"/>
    </row>
    <row r="29" ht="12.75">
      <c r="A29" s="26"/>
    </row>
    <row r="30" ht="12.75">
      <c r="A30" s="26"/>
    </row>
    <row r="31" spans="1:4" ht="15">
      <c r="A31" s="102" t="s">
        <v>88</v>
      </c>
      <c r="B31" s="101"/>
      <c r="D31" s="99">
        <f>D4</f>
        <v>55156.01</v>
      </c>
    </row>
    <row r="32" ht="12.75">
      <c r="D32" s="53"/>
    </row>
    <row r="33" spans="1:4" ht="12.75">
      <c r="A33" s="103" t="s">
        <v>89</v>
      </c>
      <c r="B33" s="104" t="s">
        <v>90</v>
      </c>
      <c r="C33" s="38"/>
      <c r="D33" s="99"/>
    </row>
    <row r="34" spans="1:4" ht="12.75">
      <c r="A34" s="105" t="s">
        <v>91</v>
      </c>
      <c r="B34" s="59" t="s">
        <v>92</v>
      </c>
      <c r="C34" s="35"/>
      <c r="D34" s="106">
        <f>D5+D7+D8+D9+0</f>
        <v>31075.089999999997</v>
      </c>
    </row>
    <row r="36" spans="1:4" ht="12.75">
      <c r="A36" s="107" t="s">
        <v>89</v>
      </c>
      <c r="B36" s="108" t="s">
        <v>93</v>
      </c>
      <c r="C36" s="109"/>
      <c r="D36" s="110"/>
    </row>
    <row r="37" spans="1:4" ht="12.75">
      <c r="A37" s="111" t="s">
        <v>94</v>
      </c>
      <c r="B37" s="112" t="s">
        <v>95</v>
      </c>
      <c r="C37" s="113"/>
      <c r="D37" s="114">
        <f>D18+D17+D16+D22</f>
        <v>13985.84</v>
      </c>
    </row>
    <row r="39" spans="1:4" ht="12.75">
      <c r="A39" s="107" t="s">
        <v>96</v>
      </c>
      <c r="B39" s="108" t="s">
        <v>97</v>
      </c>
      <c r="C39" s="115"/>
      <c r="D39" s="116"/>
    </row>
    <row r="40" spans="1:6" ht="12.75">
      <c r="A40" s="111" t="s">
        <v>98</v>
      </c>
      <c r="B40" s="59"/>
      <c r="C40" s="117"/>
      <c r="D40" s="114">
        <v>19780.92</v>
      </c>
      <c r="F40" s="124"/>
    </row>
    <row r="42" spans="1:4" ht="12.75">
      <c r="A42" s="118" t="s">
        <v>96</v>
      </c>
      <c r="B42" s="119" t="s">
        <v>99</v>
      </c>
      <c r="C42" s="115"/>
      <c r="D42" s="120"/>
    </row>
    <row r="43" spans="1:4" ht="12.75">
      <c r="A43" s="121" t="s">
        <v>100</v>
      </c>
      <c r="B43" s="59"/>
      <c r="C43" s="117"/>
      <c r="D43" s="114">
        <v>-9685.84</v>
      </c>
    </row>
    <row r="44" ht="13.5" thickBot="1"/>
    <row r="45" spans="2:4" ht="12.75">
      <c r="B45" s="119" t="s">
        <v>101</v>
      </c>
      <c r="C45" s="38"/>
      <c r="D45" s="122"/>
    </row>
    <row r="46" spans="2:4" ht="13.5" thickBot="1">
      <c r="B46" s="59"/>
      <c r="C46" s="35"/>
      <c r="D46" s="123">
        <f>D40+D43</f>
        <v>10095.079999999998</v>
      </c>
    </row>
  </sheetData>
  <sheetProtection/>
  <mergeCells count="1">
    <mergeCell ref="A2:D3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2.7109375" style="0" customWidth="1"/>
    <col min="3" max="3" width="12.7109375" style="0" customWidth="1"/>
    <col min="4" max="4" width="11.7109375" style="0" customWidth="1"/>
    <col min="5" max="5" width="8.7109375" style="0" customWidth="1"/>
  </cols>
  <sheetData>
    <row r="1" spans="1:4" ht="12.75">
      <c r="A1" s="185" t="s">
        <v>170</v>
      </c>
      <c r="B1" s="185"/>
      <c r="C1" s="185"/>
      <c r="D1" s="185"/>
    </row>
    <row r="3" spans="3:5" ht="26.25">
      <c r="C3" s="138" t="s">
        <v>132</v>
      </c>
      <c r="D3" s="138" t="s">
        <v>131</v>
      </c>
      <c r="E3" s="137" t="s">
        <v>130</v>
      </c>
    </row>
    <row r="4" spans="1:5" ht="12.75">
      <c r="A4" s="134" t="s">
        <v>104</v>
      </c>
      <c r="B4" s="136" t="s">
        <v>121</v>
      </c>
      <c r="C4" s="135">
        <v>414.6</v>
      </c>
      <c r="D4" s="135">
        <f>3.616666666*12</f>
        <v>43.399999992</v>
      </c>
      <c r="E4" s="135">
        <f>SUM(C4:D4)</f>
        <v>457.999999992</v>
      </c>
    </row>
    <row r="5" spans="1:5" ht="12.75">
      <c r="A5" s="134" t="s">
        <v>105</v>
      </c>
      <c r="B5" s="136" t="s">
        <v>106</v>
      </c>
      <c r="C5" s="135">
        <v>426.96</v>
      </c>
      <c r="D5" s="135">
        <f>3.73*12</f>
        <v>44.76</v>
      </c>
      <c r="E5" s="135">
        <f aca="true" t="shared" si="0" ref="E5:E18">SUM(C5:D5)</f>
        <v>471.71999999999997</v>
      </c>
    </row>
    <row r="6" spans="1:5" ht="12.75">
      <c r="A6" s="134" t="s">
        <v>107</v>
      </c>
      <c r="B6" s="136" t="s">
        <v>122</v>
      </c>
      <c r="C6" s="135">
        <v>497.52</v>
      </c>
      <c r="D6" s="135">
        <v>52.08</v>
      </c>
      <c r="E6" s="135">
        <f t="shared" si="0"/>
        <v>549.6</v>
      </c>
    </row>
    <row r="7" spans="1:5" ht="12.75">
      <c r="A7" s="134" t="s">
        <v>108</v>
      </c>
      <c r="B7" s="136" t="s">
        <v>123</v>
      </c>
      <c r="C7" s="135">
        <v>426.96</v>
      </c>
      <c r="D7" s="135">
        <v>44.76</v>
      </c>
      <c r="E7" s="135">
        <f t="shared" si="0"/>
        <v>471.71999999999997</v>
      </c>
    </row>
    <row r="8" spans="1:5" ht="12.75">
      <c r="A8" s="134" t="s">
        <v>109</v>
      </c>
      <c r="B8" s="136" t="s">
        <v>124</v>
      </c>
      <c r="C8" s="135">
        <v>426.96</v>
      </c>
      <c r="D8" s="135">
        <v>44.76</v>
      </c>
      <c r="E8" s="135">
        <f t="shared" si="0"/>
        <v>471.71999999999997</v>
      </c>
    </row>
    <row r="9" spans="1:5" ht="12.75">
      <c r="A9" s="134" t="s">
        <v>110</v>
      </c>
      <c r="B9" s="136" t="s">
        <v>106</v>
      </c>
      <c r="C9" s="135">
        <v>426.96</v>
      </c>
      <c r="D9" s="135">
        <v>44.76</v>
      </c>
      <c r="E9" s="135">
        <f t="shared" si="0"/>
        <v>471.71999999999997</v>
      </c>
    </row>
    <row r="10" spans="1:5" ht="12.75">
      <c r="A10" s="134" t="s">
        <v>111</v>
      </c>
      <c r="B10" s="136" t="s">
        <v>112</v>
      </c>
      <c r="C10" s="135">
        <v>563.4</v>
      </c>
      <c r="D10" s="135">
        <f>4.95*12</f>
        <v>59.400000000000006</v>
      </c>
      <c r="E10" s="135">
        <f t="shared" si="0"/>
        <v>622.8</v>
      </c>
    </row>
    <row r="11" spans="1:5" ht="12.75">
      <c r="A11" s="134" t="s">
        <v>113</v>
      </c>
      <c r="B11" s="136" t="s">
        <v>125</v>
      </c>
      <c r="C11" s="135">
        <v>426.96</v>
      </c>
      <c r="D11" s="135">
        <v>44.76</v>
      </c>
      <c r="E11" s="135">
        <f t="shared" si="0"/>
        <v>471.71999999999997</v>
      </c>
    </row>
    <row r="12" spans="1:5" ht="12.75">
      <c r="A12" s="134" t="s">
        <v>114</v>
      </c>
      <c r="B12" s="136" t="s">
        <v>126</v>
      </c>
      <c r="C12" s="135">
        <v>563.4</v>
      </c>
      <c r="D12" s="135">
        <v>59.4</v>
      </c>
      <c r="E12" s="135">
        <f t="shared" si="0"/>
        <v>622.8</v>
      </c>
    </row>
    <row r="13" spans="1:5" ht="12.75">
      <c r="A13" s="134" t="s">
        <v>115</v>
      </c>
      <c r="B13" s="136" t="s">
        <v>106</v>
      </c>
      <c r="C13" s="135">
        <v>426.96</v>
      </c>
      <c r="D13" s="135">
        <v>44.76</v>
      </c>
      <c r="E13" s="135">
        <f t="shared" si="0"/>
        <v>471.71999999999997</v>
      </c>
    </row>
    <row r="14" spans="1:5" ht="12.75">
      <c r="A14" s="134" t="s">
        <v>116</v>
      </c>
      <c r="B14" s="136" t="s">
        <v>106</v>
      </c>
      <c r="C14" s="135">
        <v>426.96</v>
      </c>
      <c r="D14" s="135">
        <v>44.76</v>
      </c>
      <c r="E14" s="135">
        <f t="shared" si="0"/>
        <v>471.71999999999997</v>
      </c>
    </row>
    <row r="15" spans="1:5" ht="12.75">
      <c r="A15" s="134" t="s">
        <v>117</v>
      </c>
      <c r="B15" s="136" t="s">
        <v>127</v>
      </c>
      <c r="C15" s="135">
        <v>563.4</v>
      </c>
      <c r="D15" s="135">
        <v>59.4</v>
      </c>
      <c r="E15" s="135">
        <f t="shared" si="0"/>
        <v>622.8</v>
      </c>
    </row>
    <row r="16" spans="1:5" ht="12.75">
      <c r="A16" s="134" t="s">
        <v>118</v>
      </c>
      <c r="B16" s="136" t="s">
        <v>128</v>
      </c>
      <c r="C16" s="135">
        <v>497.52</v>
      </c>
      <c r="D16" s="135">
        <v>52.08</v>
      </c>
      <c r="E16" s="135">
        <f t="shared" si="0"/>
        <v>549.6</v>
      </c>
    </row>
    <row r="17" spans="1:5" ht="12.75">
      <c r="A17" s="134" t="s">
        <v>119</v>
      </c>
      <c r="B17" s="136" t="s">
        <v>124</v>
      </c>
      <c r="C17" s="135">
        <v>426.96</v>
      </c>
      <c r="D17" s="135">
        <v>44.76</v>
      </c>
      <c r="E17" s="135">
        <f t="shared" si="0"/>
        <v>471.71999999999997</v>
      </c>
    </row>
    <row r="18" spans="1:5" ht="12.75">
      <c r="A18" s="134" t="s">
        <v>120</v>
      </c>
      <c r="B18" s="136" t="s">
        <v>129</v>
      </c>
      <c r="C18" s="135">
        <v>563.4</v>
      </c>
      <c r="D18" s="135">
        <v>59.4</v>
      </c>
      <c r="E18" s="135">
        <f t="shared" si="0"/>
        <v>622.8</v>
      </c>
    </row>
    <row r="19" spans="3:5" ht="12.75">
      <c r="C19" s="186">
        <f>SUM(C4:C18)</f>
        <v>7078.919999999999</v>
      </c>
      <c r="D19" s="186">
        <f>SUM(D4:D18)</f>
        <v>743.2399999919999</v>
      </c>
      <c r="E19" s="186">
        <f>SUM(E4:E18)</f>
        <v>7822.159999992001</v>
      </c>
    </row>
    <row r="20" ht="12.75">
      <c r="D20" s="1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1"/>
  <sheetViews>
    <sheetView zoomScale="90" zoomScaleNormal="90" workbookViewId="0" topLeftCell="B19">
      <selection activeCell="A2" sqref="A2"/>
    </sheetView>
  </sheetViews>
  <sheetFormatPr defaultColWidth="9.140625" defaultRowHeight="12.75"/>
  <cols>
    <col min="1" max="1" width="25.140625" style="0" customWidth="1"/>
    <col min="2" max="2" width="14.28125" style="0" customWidth="1"/>
    <col min="3" max="3" width="11.57421875" style="0" customWidth="1"/>
    <col min="4" max="5" width="12.28125" style="0" customWidth="1"/>
    <col min="6" max="6" width="6.28125" style="0" customWidth="1"/>
    <col min="7" max="7" width="11.7109375" style="0" customWidth="1"/>
    <col min="8" max="8" width="11.8515625" style="0" customWidth="1"/>
    <col min="9" max="9" width="10.57421875" style="0" customWidth="1"/>
    <col min="10" max="10" width="9.28125" style="0" customWidth="1"/>
    <col min="11" max="11" width="9.8515625" style="0" customWidth="1"/>
  </cols>
  <sheetData>
    <row r="1" spans="1:5" ht="12.75">
      <c r="A1" s="141" t="s">
        <v>169</v>
      </c>
      <c r="B1" s="142"/>
      <c r="C1" s="142"/>
      <c r="D1" s="142"/>
      <c r="E1" s="142"/>
    </row>
    <row r="4" spans="1:23" ht="53.25" thickBot="1">
      <c r="A4" s="143"/>
      <c r="B4" s="143" t="s">
        <v>133</v>
      </c>
      <c r="C4" s="143" t="s">
        <v>134</v>
      </c>
      <c r="D4" s="143" t="s">
        <v>135</v>
      </c>
      <c r="E4" s="143" t="s">
        <v>136</v>
      </c>
      <c r="F4" s="143" t="s">
        <v>160</v>
      </c>
      <c r="G4" s="143" t="s">
        <v>137</v>
      </c>
      <c r="H4" s="143" t="s">
        <v>138</v>
      </c>
      <c r="I4" s="143" t="s">
        <v>139</v>
      </c>
      <c r="J4" s="143" t="s">
        <v>159</v>
      </c>
      <c r="K4" s="143"/>
      <c r="L4" s="143"/>
      <c r="M4" s="143"/>
      <c r="N4" s="101"/>
      <c r="O4" s="101"/>
      <c r="P4" s="101"/>
      <c r="Q4" s="101"/>
      <c r="R4" s="101"/>
      <c r="S4" s="101"/>
      <c r="T4" s="101"/>
      <c r="U4" s="101"/>
      <c r="V4" s="101"/>
      <c r="W4" s="101"/>
    </row>
    <row r="5" spans="1:10" ht="12.75">
      <c r="A5" s="163" t="s">
        <v>104</v>
      </c>
      <c r="B5" s="144">
        <v>36526</v>
      </c>
      <c r="C5" s="145" t="s">
        <v>141</v>
      </c>
      <c r="D5" s="167" t="s">
        <v>162</v>
      </c>
      <c r="E5" s="167" t="s">
        <v>162</v>
      </c>
      <c r="F5" s="146">
        <f>--13</f>
        <v>13</v>
      </c>
      <c r="G5" s="147">
        <v>0.8333</v>
      </c>
      <c r="H5" s="173" t="s">
        <v>162</v>
      </c>
      <c r="I5" s="173" t="s">
        <v>162</v>
      </c>
      <c r="J5" s="174" t="s">
        <v>162</v>
      </c>
    </row>
    <row r="6" spans="1:10" ht="12.75">
      <c r="A6" s="164"/>
      <c r="B6" s="148">
        <v>36708</v>
      </c>
      <c r="C6" s="46" t="s">
        <v>146</v>
      </c>
      <c r="D6" s="168" t="s">
        <v>162</v>
      </c>
      <c r="E6" s="168" t="s">
        <v>162</v>
      </c>
      <c r="F6" s="95">
        <v>13</v>
      </c>
      <c r="G6" s="149">
        <v>0.8333</v>
      </c>
      <c r="H6" s="166" t="s">
        <v>162</v>
      </c>
      <c r="I6" s="166" t="s">
        <v>162</v>
      </c>
      <c r="J6" s="175" t="s">
        <v>162</v>
      </c>
    </row>
    <row r="7" spans="1:10" ht="12.75">
      <c r="A7" s="164"/>
      <c r="B7" s="148">
        <v>38018</v>
      </c>
      <c r="C7" s="46" t="s">
        <v>147</v>
      </c>
      <c r="D7" s="168" t="s">
        <v>162</v>
      </c>
      <c r="E7" s="168" t="s">
        <v>162</v>
      </c>
      <c r="F7" s="95">
        <v>13</v>
      </c>
      <c r="G7" s="149">
        <v>0.8333</v>
      </c>
      <c r="H7" s="166" t="s">
        <v>162</v>
      </c>
      <c r="I7" s="166" t="s">
        <v>162</v>
      </c>
      <c r="J7" s="175" t="s">
        <v>162</v>
      </c>
    </row>
    <row r="8" spans="1:10" ht="13.5" thickBot="1">
      <c r="A8" s="165"/>
      <c r="B8" s="150">
        <v>39356</v>
      </c>
      <c r="C8" s="151" t="s">
        <v>161</v>
      </c>
      <c r="D8" s="169" t="s">
        <v>162</v>
      </c>
      <c r="E8" s="169" t="s">
        <v>162</v>
      </c>
      <c r="F8" s="152">
        <v>13</v>
      </c>
      <c r="G8" s="153">
        <v>0.8333</v>
      </c>
      <c r="H8" s="176" t="s">
        <v>162</v>
      </c>
      <c r="I8" s="176" t="s">
        <v>162</v>
      </c>
      <c r="J8" s="177" t="s">
        <v>162</v>
      </c>
    </row>
    <row r="9" spans="1:10" ht="13.5" thickBot="1">
      <c r="A9" s="183" t="s">
        <v>105</v>
      </c>
      <c r="B9" s="154"/>
      <c r="C9" s="155" t="s">
        <v>106</v>
      </c>
      <c r="D9" s="170" t="s">
        <v>140</v>
      </c>
      <c r="E9" s="170" t="s">
        <v>140</v>
      </c>
      <c r="F9" s="156">
        <v>13</v>
      </c>
      <c r="G9" s="157">
        <v>1</v>
      </c>
      <c r="H9" s="171" t="s">
        <v>162</v>
      </c>
      <c r="I9" s="171" t="s">
        <v>162</v>
      </c>
      <c r="J9" s="178" t="s">
        <v>162</v>
      </c>
    </row>
    <row r="10" spans="1:10" ht="12.75">
      <c r="A10" s="163" t="s">
        <v>142</v>
      </c>
      <c r="B10" s="144">
        <v>36526</v>
      </c>
      <c r="C10" s="145" t="s">
        <v>148</v>
      </c>
      <c r="D10" s="158">
        <v>413.16</v>
      </c>
      <c r="E10" s="158">
        <v>463.71</v>
      </c>
      <c r="F10" s="146">
        <v>13</v>
      </c>
      <c r="G10" s="147">
        <v>1</v>
      </c>
      <c r="H10" s="158">
        <f aca="true" t="shared" si="0" ref="H10:H19">D10/12*13</f>
        <v>447.59</v>
      </c>
      <c r="I10" s="158">
        <f aca="true" t="shared" si="1" ref="I10:I19">E10/12*13</f>
        <v>502.35249999999996</v>
      </c>
      <c r="J10" s="179">
        <f>I10-H10</f>
        <v>54.76249999999999</v>
      </c>
    </row>
    <row r="11" spans="1:11" ht="12.75">
      <c r="A11" s="164"/>
      <c r="B11" s="148">
        <v>36708</v>
      </c>
      <c r="C11" s="46" t="s">
        <v>149</v>
      </c>
      <c r="D11" s="159">
        <v>428.14</v>
      </c>
      <c r="E11" s="159">
        <v>554.76</v>
      </c>
      <c r="F11" s="95">
        <v>13</v>
      </c>
      <c r="G11" s="149">
        <v>1</v>
      </c>
      <c r="H11" s="159">
        <f t="shared" si="0"/>
        <v>463.8183333333333</v>
      </c>
      <c r="I11" s="159">
        <f t="shared" si="1"/>
        <v>600.99</v>
      </c>
      <c r="J11" s="180">
        <f aca="true" t="shared" si="2" ref="J11:J19">I11-H11</f>
        <v>137.17166666666668</v>
      </c>
      <c r="K11" s="140"/>
    </row>
    <row r="12" spans="1:11" ht="13.5" thickBot="1">
      <c r="A12" s="165"/>
      <c r="B12" s="150">
        <v>39083</v>
      </c>
      <c r="C12" s="151" t="s">
        <v>150</v>
      </c>
      <c r="D12" s="162">
        <v>647.49</v>
      </c>
      <c r="E12" s="162">
        <v>647.49</v>
      </c>
      <c r="F12" s="152">
        <v>13</v>
      </c>
      <c r="G12" s="153">
        <v>1</v>
      </c>
      <c r="H12" s="162">
        <f t="shared" si="0"/>
        <v>701.4475</v>
      </c>
      <c r="I12" s="162">
        <f t="shared" si="1"/>
        <v>701.4475</v>
      </c>
      <c r="J12" s="181">
        <f t="shared" si="2"/>
        <v>0</v>
      </c>
      <c r="K12" s="124"/>
    </row>
    <row r="13" spans="1:10" ht="12.75">
      <c r="A13" s="184" t="s">
        <v>108</v>
      </c>
      <c r="B13" s="95"/>
      <c r="C13" s="46" t="s">
        <v>165</v>
      </c>
      <c r="D13" s="95">
        <v>276.82</v>
      </c>
      <c r="E13" s="160">
        <v>286.9</v>
      </c>
      <c r="F13" s="95">
        <v>13</v>
      </c>
      <c r="G13" s="149">
        <v>1</v>
      </c>
      <c r="H13" s="160">
        <f t="shared" si="0"/>
        <v>299.8883333333333</v>
      </c>
      <c r="I13" s="160">
        <f t="shared" si="1"/>
        <v>310.8083333333333</v>
      </c>
      <c r="J13" s="161">
        <f>I13-H13</f>
        <v>10.919999999999959</v>
      </c>
    </row>
    <row r="14" spans="1:10" ht="12.75">
      <c r="A14" s="184"/>
      <c r="B14" s="148">
        <v>36708</v>
      </c>
      <c r="C14" s="46" t="s">
        <v>151</v>
      </c>
      <c r="D14" s="159">
        <v>520.59</v>
      </c>
      <c r="E14" s="159">
        <v>698.31</v>
      </c>
      <c r="F14" s="95">
        <v>13</v>
      </c>
      <c r="G14" s="149">
        <v>1</v>
      </c>
      <c r="H14" s="159">
        <f t="shared" si="0"/>
        <v>563.9725</v>
      </c>
      <c r="I14" s="159">
        <f t="shared" si="1"/>
        <v>756.5024999999999</v>
      </c>
      <c r="J14" s="180">
        <f>I14-H14</f>
        <v>192.52999999999997</v>
      </c>
    </row>
    <row r="15" spans="1:10" ht="12.75">
      <c r="A15" s="164"/>
      <c r="B15" s="148">
        <v>38018</v>
      </c>
      <c r="C15" s="46" t="s">
        <v>152</v>
      </c>
      <c r="D15" s="159">
        <v>229.31</v>
      </c>
      <c r="E15" s="159">
        <v>266.69</v>
      </c>
      <c r="F15" s="95">
        <v>13</v>
      </c>
      <c r="G15" s="149">
        <v>1</v>
      </c>
      <c r="H15" s="159">
        <f t="shared" si="0"/>
        <v>248.41916666666668</v>
      </c>
      <c r="I15" s="159">
        <f t="shared" si="1"/>
        <v>288.91416666666663</v>
      </c>
      <c r="J15" s="180">
        <f t="shared" si="2"/>
        <v>40.49499999999995</v>
      </c>
    </row>
    <row r="16" spans="1:10" ht="12.75">
      <c r="A16" s="164"/>
      <c r="B16" s="148">
        <v>38353</v>
      </c>
      <c r="C16" s="46" t="s">
        <v>153</v>
      </c>
      <c r="D16" s="159">
        <v>312.8</v>
      </c>
      <c r="E16" s="159">
        <v>312.18</v>
      </c>
      <c r="F16" s="95">
        <v>13</v>
      </c>
      <c r="G16" s="149">
        <v>1</v>
      </c>
      <c r="H16" s="159">
        <f t="shared" si="0"/>
        <v>338.8666666666667</v>
      </c>
      <c r="I16" s="159">
        <f t="shared" si="1"/>
        <v>338.195</v>
      </c>
      <c r="J16" s="180">
        <f t="shared" si="2"/>
        <v>-0.6716666666666811</v>
      </c>
    </row>
    <row r="17" spans="1:11" ht="13.5" thickBot="1">
      <c r="A17" s="165"/>
      <c r="B17" s="150">
        <v>40483</v>
      </c>
      <c r="C17" s="151" t="s">
        <v>146</v>
      </c>
      <c r="D17" s="162">
        <v>334.79</v>
      </c>
      <c r="E17" s="162">
        <v>334.79</v>
      </c>
      <c r="F17" s="152">
        <v>13</v>
      </c>
      <c r="G17" s="153">
        <v>1</v>
      </c>
      <c r="H17" s="162">
        <f t="shared" si="0"/>
        <v>362.6891666666667</v>
      </c>
      <c r="I17" s="162">
        <f t="shared" si="1"/>
        <v>362.6891666666667</v>
      </c>
      <c r="J17" s="181">
        <f t="shared" si="2"/>
        <v>0</v>
      </c>
      <c r="K17" s="124"/>
    </row>
    <row r="18" spans="1:10" ht="12.75">
      <c r="A18" s="184" t="s">
        <v>109</v>
      </c>
      <c r="B18" s="148">
        <v>38473</v>
      </c>
      <c r="C18" s="46" t="s">
        <v>152</v>
      </c>
      <c r="D18" s="159">
        <v>266.7</v>
      </c>
      <c r="E18" s="159">
        <v>266.69</v>
      </c>
      <c r="F18" s="95">
        <v>13</v>
      </c>
      <c r="G18" s="149">
        <v>1</v>
      </c>
      <c r="H18" s="159">
        <f t="shared" si="0"/>
        <v>288.92499999999995</v>
      </c>
      <c r="I18" s="159">
        <f t="shared" si="1"/>
        <v>288.91416666666663</v>
      </c>
      <c r="J18" s="180">
        <f t="shared" si="2"/>
        <v>-0.01083333333332348</v>
      </c>
    </row>
    <row r="19" spans="1:11" ht="13.5" thickBot="1">
      <c r="A19" s="165"/>
      <c r="B19" s="150">
        <v>39083</v>
      </c>
      <c r="C19" s="151" t="s">
        <v>153</v>
      </c>
      <c r="D19" s="162">
        <v>312.18</v>
      </c>
      <c r="E19" s="162">
        <v>312.18</v>
      </c>
      <c r="F19" s="152">
        <v>13</v>
      </c>
      <c r="G19" s="153">
        <v>1</v>
      </c>
      <c r="H19" s="162">
        <f t="shared" si="0"/>
        <v>338.195</v>
      </c>
      <c r="I19" s="162">
        <f t="shared" si="1"/>
        <v>338.195</v>
      </c>
      <c r="J19" s="181">
        <f t="shared" si="2"/>
        <v>0</v>
      </c>
      <c r="K19" s="124"/>
    </row>
    <row r="20" spans="1:10" ht="13.5" thickBot="1">
      <c r="A20" s="183" t="s">
        <v>110</v>
      </c>
      <c r="B20" s="154"/>
      <c r="C20" s="155" t="s">
        <v>106</v>
      </c>
      <c r="D20" s="171" t="s">
        <v>162</v>
      </c>
      <c r="E20" s="171" t="s">
        <v>162</v>
      </c>
      <c r="F20" s="156">
        <v>13</v>
      </c>
      <c r="G20" s="157">
        <v>1</v>
      </c>
      <c r="H20" s="171" t="s">
        <v>162</v>
      </c>
      <c r="I20" s="171" t="s">
        <v>162</v>
      </c>
      <c r="J20" s="178" t="s">
        <v>162</v>
      </c>
    </row>
    <row r="21" spans="1:10" ht="13.5" thickBot="1">
      <c r="A21" s="183" t="s">
        <v>111</v>
      </c>
      <c r="B21" s="154"/>
      <c r="C21" s="155" t="s">
        <v>112</v>
      </c>
      <c r="D21" s="171" t="s">
        <v>162</v>
      </c>
      <c r="E21" s="171" t="s">
        <v>162</v>
      </c>
      <c r="F21" s="156">
        <v>13</v>
      </c>
      <c r="G21" s="157">
        <v>1</v>
      </c>
      <c r="H21" s="171" t="s">
        <v>162</v>
      </c>
      <c r="I21" s="171" t="s">
        <v>162</v>
      </c>
      <c r="J21" s="178" t="s">
        <v>162</v>
      </c>
    </row>
    <row r="22" spans="1:10" ht="13.5" thickBot="1">
      <c r="A22" s="183" t="s">
        <v>113</v>
      </c>
      <c r="B22" s="154">
        <v>40483</v>
      </c>
      <c r="C22" s="155" t="s">
        <v>152</v>
      </c>
      <c r="D22" s="172">
        <v>266.69</v>
      </c>
      <c r="E22" s="172">
        <v>266.69</v>
      </c>
      <c r="F22" s="156">
        <v>13</v>
      </c>
      <c r="G22" s="157">
        <v>1</v>
      </c>
      <c r="H22" s="172">
        <f>D22/12*13</f>
        <v>288.91416666666663</v>
      </c>
      <c r="I22" s="172">
        <f>E22/12*13</f>
        <v>288.91416666666663</v>
      </c>
      <c r="J22" s="182">
        <f>I22-H22</f>
        <v>0</v>
      </c>
    </row>
    <row r="23" spans="1:11" ht="13.5" thickBot="1">
      <c r="A23" s="183" t="s">
        <v>143</v>
      </c>
      <c r="B23" s="154">
        <v>38018</v>
      </c>
      <c r="C23" s="155" t="s">
        <v>154</v>
      </c>
      <c r="D23" s="172">
        <v>1037.19</v>
      </c>
      <c r="E23" s="172">
        <v>1037.18</v>
      </c>
      <c r="F23" s="156">
        <v>13</v>
      </c>
      <c r="G23" s="157">
        <v>1</v>
      </c>
      <c r="H23" s="172">
        <f>D23/12*13</f>
        <v>1123.6225</v>
      </c>
      <c r="I23" s="172">
        <f>E23/12*13</f>
        <v>1123.6116666666667</v>
      </c>
      <c r="J23" s="182">
        <f>I23-H23</f>
        <v>-0.010833333333266637</v>
      </c>
      <c r="K23" s="124"/>
    </row>
    <row r="24" spans="1:10" ht="13.5" thickBot="1">
      <c r="A24" s="183" t="s">
        <v>144</v>
      </c>
      <c r="B24" s="154"/>
      <c r="C24" s="155" t="s">
        <v>106</v>
      </c>
      <c r="D24" s="171" t="s">
        <v>162</v>
      </c>
      <c r="E24" s="171" t="s">
        <v>162</v>
      </c>
      <c r="F24" s="156">
        <v>13</v>
      </c>
      <c r="G24" s="157">
        <v>1</v>
      </c>
      <c r="H24" s="171" t="s">
        <v>162</v>
      </c>
      <c r="I24" s="171" t="s">
        <v>162</v>
      </c>
      <c r="J24" s="178" t="s">
        <v>162</v>
      </c>
    </row>
    <row r="25" spans="1:10" ht="13.5" thickBot="1">
      <c r="A25" s="183" t="s">
        <v>116</v>
      </c>
      <c r="B25" s="154"/>
      <c r="C25" s="155" t="s">
        <v>106</v>
      </c>
      <c r="D25" s="171" t="s">
        <v>162</v>
      </c>
      <c r="E25" s="171" t="s">
        <v>162</v>
      </c>
      <c r="F25" s="156">
        <v>13</v>
      </c>
      <c r="G25" s="157">
        <v>1</v>
      </c>
      <c r="H25" s="171" t="s">
        <v>162</v>
      </c>
      <c r="I25" s="171" t="s">
        <v>162</v>
      </c>
      <c r="J25" s="178" t="s">
        <v>162</v>
      </c>
    </row>
    <row r="26" spans="1:10" ht="12.75">
      <c r="A26" s="163" t="s">
        <v>117</v>
      </c>
      <c r="B26" s="144">
        <v>40483</v>
      </c>
      <c r="C26" s="145" t="s">
        <v>155</v>
      </c>
      <c r="D26" s="173" t="s">
        <v>162</v>
      </c>
      <c r="E26" s="173" t="s">
        <v>162</v>
      </c>
      <c r="F26" s="146">
        <v>13</v>
      </c>
      <c r="G26" s="147">
        <v>1</v>
      </c>
      <c r="H26" s="173" t="s">
        <v>162</v>
      </c>
      <c r="I26" s="173" t="s">
        <v>162</v>
      </c>
      <c r="J26" s="174" t="s">
        <v>162</v>
      </c>
    </row>
    <row r="27" spans="1:10" ht="13.5" thickBot="1">
      <c r="A27" s="165"/>
      <c r="B27" s="150">
        <v>41244</v>
      </c>
      <c r="C27" s="151" t="s">
        <v>164</v>
      </c>
      <c r="D27" s="162" t="s">
        <v>140</v>
      </c>
      <c r="E27" s="162" t="s">
        <v>140</v>
      </c>
      <c r="F27" s="152">
        <v>13</v>
      </c>
      <c r="G27" s="153">
        <v>1</v>
      </c>
      <c r="H27" s="162"/>
      <c r="I27" s="162"/>
      <c r="J27" s="181"/>
    </row>
    <row r="28" spans="1:10" ht="12.75">
      <c r="A28" s="163" t="s">
        <v>145</v>
      </c>
      <c r="B28" s="144">
        <v>36526</v>
      </c>
      <c r="C28" s="145" t="s">
        <v>151</v>
      </c>
      <c r="D28" s="158" t="s">
        <v>140</v>
      </c>
      <c r="E28" s="158" t="s">
        <v>140</v>
      </c>
      <c r="F28" s="146">
        <v>13</v>
      </c>
      <c r="G28" s="147">
        <v>1</v>
      </c>
      <c r="H28" s="173" t="s">
        <v>162</v>
      </c>
      <c r="I28" s="173" t="s">
        <v>162</v>
      </c>
      <c r="J28" s="174" t="s">
        <v>162</v>
      </c>
    </row>
    <row r="29" spans="1:10" ht="12.75">
      <c r="A29" s="164"/>
      <c r="B29" s="148">
        <v>36708</v>
      </c>
      <c r="C29" s="46" t="s">
        <v>152</v>
      </c>
      <c r="D29" s="166" t="s">
        <v>162</v>
      </c>
      <c r="E29" s="166" t="s">
        <v>162</v>
      </c>
      <c r="F29" s="95">
        <v>13</v>
      </c>
      <c r="G29" s="149">
        <v>1</v>
      </c>
      <c r="H29" s="166" t="s">
        <v>162</v>
      </c>
      <c r="I29" s="166" t="s">
        <v>162</v>
      </c>
      <c r="J29" s="175" t="s">
        <v>162</v>
      </c>
    </row>
    <row r="30" spans="1:10" ht="12.75">
      <c r="A30" s="164"/>
      <c r="B30" s="148">
        <v>38443</v>
      </c>
      <c r="C30" s="46" t="s">
        <v>163</v>
      </c>
      <c r="D30" s="166" t="s">
        <v>162</v>
      </c>
      <c r="E30" s="166" t="s">
        <v>162</v>
      </c>
      <c r="F30" s="95">
        <v>13</v>
      </c>
      <c r="G30" s="149">
        <v>1</v>
      </c>
      <c r="H30" s="166" t="s">
        <v>162</v>
      </c>
      <c r="I30" s="166" t="s">
        <v>162</v>
      </c>
      <c r="J30" s="175" t="s">
        <v>162</v>
      </c>
    </row>
    <row r="31" spans="1:11" ht="13.5" thickBot="1">
      <c r="A31" s="165"/>
      <c r="B31" s="150">
        <v>39083</v>
      </c>
      <c r="C31" s="151" t="s">
        <v>148</v>
      </c>
      <c r="D31" s="162">
        <v>444.15</v>
      </c>
      <c r="E31" s="162">
        <v>463.71</v>
      </c>
      <c r="F31" s="152">
        <v>13</v>
      </c>
      <c r="G31" s="153">
        <v>1</v>
      </c>
      <c r="H31" s="162">
        <f aca="true" t="shared" si="3" ref="H31:I37">D31/12*13</f>
        <v>481.16249999999997</v>
      </c>
      <c r="I31" s="162">
        <f t="shared" si="3"/>
        <v>502.35249999999996</v>
      </c>
      <c r="J31" s="181">
        <f aca="true" t="shared" si="4" ref="J31:J37">I31-H31</f>
        <v>21.189999999999998</v>
      </c>
      <c r="K31" s="124"/>
    </row>
    <row r="32" spans="1:10" ht="12.75">
      <c r="A32" s="163" t="s">
        <v>119</v>
      </c>
      <c r="B32" s="144">
        <v>36526</v>
      </c>
      <c r="C32" s="145" t="s">
        <v>152</v>
      </c>
      <c r="D32" s="158">
        <v>229.31</v>
      </c>
      <c r="E32" s="158">
        <v>266.69</v>
      </c>
      <c r="F32" s="146">
        <v>13</v>
      </c>
      <c r="G32" s="147">
        <v>1</v>
      </c>
      <c r="H32" s="158">
        <f t="shared" si="3"/>
        <v>248.41916666666668</v>
      </c>
      <c r="I32" s="158">
        <f t="shared" si="3"/>
        <v>288.91416666666663</v>
      </c>
      <c r="J32" s="179">
        <f t="shared" si="4"/>
        <v>40.49499999999995</v>
      </c>
    </row>
    <row r="33" spans="1:11" ht="13.5" thickBot="1">
      <c r="A33" s="164"/>
      <c r="B33" s="148">
        <v>36708</v>
      </c>
      <c r="C33" s="46" t="s">
        <v>153</v>
      </c>
      <c r="D33" s="159">
        <v>282.5</v>
      </c>
      <c r="E33" s="159">
        <v>312.18</v>
      </c>
      <c r="F33" s="95">
        <v>13</v>
      </c>
      <c r="G33" s="149">
        <v>1</v>
      </c>
      <c r="H33" s="159">
        <f t="shared" si="3"/>
        <v>306.0416666666667</v>
      </c>
      <c r="I33" s="159">
        <f t="shared" si="3"/>
        <v>338.195</v>
      </c>
      <c r="J33" s="180">
        <f t="shared" si="4"/>
        <v>32.15333333333331</v>
      </c>
      <c r="K33" s="124"/>
    </row>
    <row r="34" spans="1:10" ht="12.75">
      <c r="A34" s="163" t="s">
        <v>120</v>
      </c>
      <c r="B34" s="146"/>
      <c r="C34" s="145" t="s">
        <v>154</v>
      </c>
      <c r="D34" s="146">
        <v>981.27</v>
      </c>
      <c r="E34" s="146">
        <v>1037.18</v>
      </c>
      <c r="F34" s="146">
        <v>13</v>
      </c>
      <c r="G34" s="147">
        <v>1</v>
      </c>
      <c r="H34" s="158">
        <f t="shared" si="3"/>
        <v>1063.0425</v>
      </c>
      <c r="I34" s="158">
        <f t="shared" si="3"/>
        <v>1123.6116666666667</v>
      </c>
      <c r="J34" s="179">
        <f t="shared" si="4"/>
        <v>60.56916666666666</v>
      </c>
    </row>
    <row r="35" spans="1:10" ht="12.75">
      <c r="A35" s="184"/>
      <c r="B35" s="148">
        <v>36770</v>
      </c>
      <c r="C35" s="46" t="s">
        <v>156</v>
      </c>
      <c r="D35" s="159">
        <v>1702.24</v>
      </c>
      <c r="E35" s="159">
        <v>2134.25</v>
      </c>
      <c r="F35" s="95">
        <v>13</v>
      </c>
      <c r="G35" s="149">
        <v>1</v>
      </c>
      <c r="H35" s="159">
        <f t="shared" si="3"/>
        <v>1844.0933333333332</v>
      </c>
      <c r="I35" s="159">
        <f t="shared" si="3"/>
        <v>2312.1041666666665</v>
      </c>
      <c r="J35" s="180">
        <f t="shared" si="4"/>
        <v>468.01083333333327</v>
      </c>
    </row>
    <row r="36" spans="1:10" ht="12.75">
      <c r="A36" s="164"/>
      <c r="B36" s="148">
        <v>38018</v>
      </c>
      <c r="C36" s="46" t="s">
        <v>157</v>
      </c>
      <c r="D36" s="159">
        <v>1039.62</v>
      </c>
      <c r="E36" s="159">
        <v>1039.62</v>
      </c>
      <c r="F36" s="95">
        <v>13</v>
      </c>
      <c r="G36" s="149">
        <v>1</v>
      </c>
      <c r="H36" s="159">
        <f t="shared" si="3"/>
        <v>1126.2549999999999</v>
      </c>
      <c r="I36" s="159">
        <f t="shared" si="3"/>
        <v>1126.2549999999999</v>
      </c>
      <c r="J36" s="180">
        <f t="shared" si="4"/>
        <v>0</v>
      </c>
    </row>
    <row r="37" spans="1:11" ht="13.5" thickBot="1">
      <c r="A37" s="165"/>
      <c r="B37" s="150">
        <v>40483</v>
      </c>
      <c r="C37" s="151" t="s">
        <v>158</v>
      </c>
      <c r="D37" s="162">
        <v>1133.1</v>
      </c>
      <c r="E37" s="162">
        <v>1133.1</v>
      </c>
      <c r="F37" s="152">
        <v>13</v>
      </c>
      <c r="G37" s="153">
        <v>1</v>
      </c>
      <c r="H37" s="162">
        <f t="shared" si="3"/>
        <v>1227.5249999999999</v>
      </c>
      <c r="I37" s="162">
        <f t="shared" si="3"/>
        <v>1227.5249999999999</v>
      </c>
      <c r="J37" s="181">
        <f t="shared" si="4"/>
        <v>0</v>
      </c>
      <c r="K37" s="124"/>
    </row>
    <row r="38" spans="8:11" ht="12.75">
      <c r="H38" s="187">
        <f>SUM(H10:H37)</f>
        <v>11762.8875</v>
      </c>
      <c r="I38" s="187">
        <f>SUM(I10:I37)</f>
        <v>12820.491666666665</v>
      </c>
      <c r="J38" s="187">
        <f>SUM(J10:J37)</f>
        <v>1057.6041666666665</v>
      </c>
      <c r="K38" s="124"/>
    </row>
    <row r="39" ht="12.75">
      <c r="H39" s="124"/>
    </row>
    <row r="41" ht="12.75">
      <c r="I41" s="12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Monzambano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Ragioneria</dc:creator>
  <cp:keywords/>
  <dc:description/>
  <cp:lastModifiedBy>sabrina.strazzabosco</cp:lastModifiedBy>
  <cp:lastPrinted>2014-09-23T10:03:08Z</cp:lastPrinted>
  <dcterms:created xsi:type="dcterms:W3CDTF">2003-10-20T09:59:52Z</dcterms:created>
  <dcterms:modified xsi:type="dcterms:W3CDTF">2016-12-16T11:19:54Z</dcterms:modified>
  <cp:category/>
  <cp:version/>
  <cp:contentType/>
  <cp:contentStatus/>
</cp:coreProperties>
</file>